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029-2021_1 - SO 101 Chodn..." sheetId="2" r:id="rId2"/>
    <sheet name="029-2021_2 - SO 101 Chodn..." sheetId="3" r:id="rId3"/>
    <sheet name="029-2021_3 - SO 401 Patní..." sheetId="4" r:id="rId4"/>
    <sheet name="029-2021_4 - Vedlejší roz..." sheetId="5" r:id="rId5"/>
    <sheet name="Pokyny pro vyplnění" sheetId="6" r:id="rId6"/>
  </sheets>
  <definedNames>
    <definedName name="_xlnm._FilterDatabase" localSheetId="1" hidden="1">'029-2021_1 - SO 101 Chodn...'!$C$88:$K$305</definedName>
    <definedName name="_xlnm._FilterDatabase" localSheetId="2" hidden="1">'029-2021_2 - SO 101 Chodn...'!$C$80:$K$100</definedName>
    <definedName name="_xlnm._FilterDatabase" localSheetId="3" hidden="1">'029-2021_3 - SO 401 Patní...'!$C$89:$K$227</definedName>
    <definedName name="_xlnm._FilterDatabase" localSheetId="4" hidden="1">'029-2021_4 - Vedlejší roz...'!$C$79:$K$97</definedName>
    <definedName name="_xlnm.Print_Area" localSheetId="1">'029-2021_1 - SO 101 Chodn...'!$C$4:$J$39,'029-2021_1 - SO 101 Chodn...'!$C$45:$J$70,'029-2021_1 - SO 101 Chodn...'!$C$76:$K$305</definedName>
    <definedName name="_xlnm.Print_Area" localSheetId="2">'029-2021_2 - SO 101 Chodn...'!$C$4:$J$39,'029-2021_2 - SO 101 Chodn...'!$C$45:$J$62,'029-2021_2 - SO 101 Chodn...'!$C$68:$K$100</definedName>
    <definedName name="_xlnm.Print_Area" localSheetId="3">'029-2021_3 - SO 401 Patní...'!$C$4:$J$39,'029-2021_3 - SO 401 Patní...'!$C$45:$J$71,'029-2021_3 - SO 401 Patní...'!$C$77:$K$227</definedName>
    <definedName name="_xlnm.Print_Area" localSheetId="4">'029-2021_4 - Vedlejší roz...'!$C$4:$J$39,'029-2021_4 - Vedlejší roz...'!$C$45:$J$61,'029-2021_4 - Vedlejší roz...'!$C$67:$K$97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'029-2021_1 - SO 101 Chodn...'!$88:$88</definedName>
    <definedName name="_xlnm.Print_Titles" localSheetId="2">'029-2021_2 - SO 101 Chodn...'!$80:$80</definedName>
    <definedName name="_xlnm.Print_Titles" localSheetId="3">'029-2021_3 - SO 401 Patní...'!$89:$89</definedName>
    <definedName name="_xlnm.Print_Titles" localSheetId="4">'029-2021_4 - Vedlejší roz...'!$79:$79</definedName>
  </definedNames>
  <calcPr calcId="162913"/>
</workbook>
</file>

<file path=xl/sharedStrings.xml><?xml version="1.0" encoding="utf-8"?>
<sst xmlns="http://schemas.openxmlformats.org/spreadsheetml/2006/main" count="4807" uniqueCount="878">
  <si>
    <t>Export Komplet</t>
  </si>
  <si>
    <t>VZ</t>
  </si>
  <si>
    <t>2.0</t>
  </si>
  <si>
    <t>ZAMOK</t>
  </si>
  <si>
    <t>False</t>
  </si>
  <si>
    <t>{ffc50aaf-1ded-472d-a6dc-fb75fae7f022}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</si>
  <si>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</si>
  <si>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</si>
  <si>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</si>
  <si>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</si>
  <si>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</si>
  <si>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</si>
  <si>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</si>
  <si>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</si>
  <si>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029/2021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</si>
  <si>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</si>
  <si>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</si>
  <si>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Výstavba chodníku podél sil. III_3589, Chrudim - Vlčnov</t>
  </si>
  <si>
    <t>KSO:</t>
  </si>
  <si>
    <t/>
  </si>
  <si>
    <t>CC-CZ:</t>
  </si>
  <si>
    <t>Místo:</t>
  </si>
  <si>
    <t>Vlčnov</t>
  </si>
  <si>
    <t>Datum:</t>
  </si>
  <si>
    <t>12. 1. 2022</t>
  </si>
  <si>
    <t>Zadavatel:</t>
  </si>
  <si>
    <t>IČ:</t>
  </si>
  <si>
    <t>00270211</t>
  </si>
  <si>
    <t>Město Chrudim</t>
  </si>
  <si>
    <t>DIČ:</t>
  </si>
  <si>
    <t>CZ00270211</t>
  </si>
  <si>
    <t>Uchazeč:</t>
  </si>
  <si>
    <t>Vyplň údaj</t>
  </si>
  <si>
    <t>Projektant:</t>
  </si>
  <si>
    <t>01873687</t>
  </si>
  <si>
    <t>DI PROJEKT s.r.o.</t>
  </si>
  <si>
    <t>CZ01873687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</si>
  <si>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</si>
  <si>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</si>
  <si>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</si>
  <si>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</si>
  <si>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</si>
  <si>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</si>
  <si>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</si>
  <si>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</si>
  <si>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</si>
  <si>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</si>
  <si>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</si>
  <si>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</si>
  <si>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</si>
  <si>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</si>
  <si>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</si>
  <si>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</si>
  <si>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</si>
  <si>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</si>
  <si>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</si>
  <si>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</si>
  <si>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</si>
  <si>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</si>
  <si>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</si>
  <si>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</si>
  <si>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</si>
  <si>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</si>
  <si>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</si>
  <si>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</si>
  <si>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</si>
  <si>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</si>
  <si>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</si>
  <si>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</si>
  <si>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</si>
  <si>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</si>
  <si>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</si>
  <si>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</si>
  <si>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</si>
  <si>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</si>
  <si>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</si>
  <si>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</si>
  <si>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</si>
  <si>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</si>
  <si>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</si>
  <si>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029/2021_1</t>
  </si>
  <si>
    <t>SO 101 Chodník UN</t>
  </si>
  <si>
    <t>STA</t>
  </si>
  <si>
    <t>1</t>
  </si>
  <si>
    <t>{80dc4dbd-9145-4982-8c1c-e00ada6ee313}</t>
  </si>
  <si>
    <t>2</t>
  </si>
  <si>
    <t>029/2021_2</t>
  </si>
  <si>
    <t>SO 101 Chodník NN</t>
  </si>
  <si>
    <t>{7f1146d3-35d2-4085-9708-0d5b2d77d167}</t>
  </si>
  <si>
    <t>029/2021_3</t>
  </si>
  <si>
    <t>SO 401 Patní práh a gabion NN</t>
  </si>
  <si>
    <t>{bc4da143-f36a-447c-8931-65f75862d797}</t>
  </si>
  <si>
    <t>029/2021_4</t>
  </si>
  <si>
    <t>Vedlejší rozpočtové náklady</t>
  </si>
  <si>
    <t>{403df007-fba8-427c-848b-d5e6e9474827}</t>
  </si>
  <si>
    <t>KRYCÍ LIST SOUPISU PRACÍ</t>
  </si>
  <si>
    <t>Objekt:</t>
  </si>
  <si>
    <t>029/2021_1 - SO 101 Chodník UN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</si>
  <si>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</si>
  <si>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</si>
  <si>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</si>
  <si>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</si>
  <si>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</si>
  <si>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</si>
  <si>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</si>
  <si>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</si>
  <si>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</si>
  <si>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</si>
  <si>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</si>
  <si>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</si>
  <si>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</si>
  <si>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</si>
  <si>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</si>
  <si>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</si>
  <si>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</si>
  <si>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</si>
  <si>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</si>
  <si>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</si>
  <si>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</si>
  <si>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</si>
  <si>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</si>
  <si>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</si>
  <si>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</si>
  <si>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</si>
  <si>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</si>
  <si>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</si>
  <si>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</si>
  <si>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</si>
  <si>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</si>
  <si>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</si>
  <si>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</si>
  <si>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</si>
  <si>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</si>
  <si>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CS ÚRS 2023 01</t>
  </si>
  <si>
    <t>4</t>
  </si>
  <si>
    <t>-1989681225</t>
  </si>
  <si>
    <t>Online PSC</t>
  </si>
  <si>
    <t>https://podminky.urs.cz/item/CS_URS_2023_01/113106123</t>
  </si>
  <si>
    <t>VV</t>
  </si>
  <si>
    <t>"chodník ve Vlčnově" 4,5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</si>
  <si>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</si>
  <si>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</si>
  <si>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</si>
  <si>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-1893059984</t>
  </si>
  <si>
    <t>https://podminky.urs.cz/item/CS_URS_2023_01/113202111</t>
  </si>
  <si>
    <t>"obruby suilniční"4</t>
  </si>
  <si>
    <t>3</t>
  </si>
  <si>
    <t>113204111</t>
  </si>
  <si>
    <t>Vytrhání obrub s vybouráním lože, s přemístěním hmot na skládku na vzdálenost do 3 m nebo s naložením na dopravní prostředek záhonových</t>
  </si>
  <si>
    <t>1981872498</t>
  </si>
  <si>
    <t>https://podminky.urs.cz/item/CS_URS_2023_01/113204111</t>
  </si>
  <si>
    <t>"záhonové"1,6+2</t>
  </si>
  <si>
    <t>122251104</t>
  </si>
  <si>
    <t>Odkopávky a prokopávky nezapažené strojně v hornině třídy těžitelnosti I skupiny 3 přes 100 do 500 m3</t>
  </si>
  <si>
    <t>m3</t>
  </si>
  <si>
    <t>-1428094354</t>
  </si>
  <si>
    <t>https://podminky.urs.cz/item/CS_URS_2023_01/122251104</t>
  </si>
  <si>
    <t>"dle přílohy č. D.1.1.1.7 Char. příčné řezy"</t>
  </si>
  <si>
    <t>"odkop drenéž a žlab"0,3*200</t>
  </si>
  <si>
    <t>"chodník ve Vlčnově"6,5*2*0,3+8*0,3</t>
  </si>
  <si>
    <t>"sanace chodníku ve Vlčnově"12,3*0,15+8*0,15</t>
  </si>
  <si>
    <t>Mezisoučet</t>
  </si>
  <si>
    <t>"odkopávky svahů hlína"((0,38+0,37)*20,45)/2+((1,4+1,3)*16,75)/2+((0,37+0,38+0,38+0,5+0,5+0,5+0,5+0,55+0,55+0,5+0,5+0,5+0,5+0,5+0,5+0,52)*20)/2</t>
  </si>
  <si>
    <t>"odkopávky svahů hlína"((0,52+0,2+0,2+0,2+0,2+0,35+0,55+0,4+0,4+1,2+1,2+1,2+1,2+1,4))*20/2</t>
  </si>
  <si>
    <t>Součet</t>
  </si>
  <si>
    <t>5</t>
  </si>
  <si>
    <t>122351104</t>
  </si>
  <si>
    <t>Odkopávky a prokopávky nezapažené strojně v hornině třídy těžitelnosti II skupiny 4 přes 100 do 500 m3</t>
  </si>
  <si>
    <t>1707281027</t>
  </si>
  <si>
    <t>https://podminky.urs.cz/item/CS_URS_2023_01/122351104</t>
  </si>
  <si>
    <t>"odkopávky v hornině"</t>
  </si>
  <si>
    <t>"pod chodníkem"((0,2+0,2+0,2+0+0+0,94)*20)/2</t>
  </si>
  <si>
    <t>"pro gabionovou zeď a chodník"((1,8+1,8)*7,75)/2+((3,6+2,7)*7)/2+((1,8+2,6+2,6+3,4+3,4+3,6+3,6+3,4+3,4+3,8+3,8+3,6)*20)/2-(1,8+1,8)*5/2</t>
  </si>
  <si>
    <t>"pro propustek"0,55*19</t>
  </si>
  <si>
    <t>"pro v tokovou jímku"1,3*1,3*1</t>
  </si>
  <si>
    <t>"šachty"2*1,5*1,5*1</t>
  </si>
  <si>
    <t>6</t>
  </si>
  <si>
    <t>129911113</t>
  </si>
  <si>
    <t>Bourání konstrukcí v odkopávkách a prokopávkách ručně s přemístěním suti na hromady na vzdálenost do 20 m nebo s naložením na dopravní prostředek ze zdiva kamenného, pro jakýkoliv druh kamene na maltu cementovou</t>
  </si>
  <si>
    <t>-1950162936</t>
  </si>
  <si>
    <t>https://podminky.urs.cz/item/CS_URS_2023_01/129911113</t>
  </si>
  <si>
    <t>"čelo propustku u Vlčnova"5*1*0,3</t>
  </si>
  <si>
    <t>7</t>
  </si>
  <si>
    <t>129911122</t>
  </si>
  <si>
    <t>Bourání konstrukcí v odkopávkách a prokopávkách ručně s přemístěním suti na hromady na vzdálenost do 20 m nebo s naložením na dopravní prostředek z betonu prostého prokládaného kamenem</t>
  </si>
  <si>
    <t>759283653</t>
  </si>
  <si>
    <t>https://podminky.urs.cz/item/CS_URS_2023_01/129911122</t>
  </si>
  <si>
    <t>"čelo propustku u Vlčnova"1,5*1,2*0,3</t>
  </si>
  <si>
    <t>8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</si>
  <si>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</si>
  <si>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</si>
  <si>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-869958104</t>
  </si>
  <si>
    <t>https://podminky.urs.cz/item/CS_URS_2023_01/162751117</t>
  </si>
  <si>
    <t>"zemina"269,326-(662*0,2)</t>
  </si>
  <si>
    <t>"hornina"449,04</t>
  </si>
  <si>
    <t>9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</si>
  <si>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</si>
  <si>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</si>
  <si>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-787479818</t>
  </si>
  <si>
    <t>https://podminky.urs.cz/item/CS_URS_2023_01/162751119</t>
  </si>
  <si>
    <t>"na skládku do 13km"</t>
  </si>
  <si>
    <t>585,966*3</t>
  </si>
  <si>
    <t>10</t>
  </si>
  <si>
    <t>171151103</t>
  </si>
  <si>
    <t>Uložení sypanin do násypů strojně s rozprostřením sypaniny ve vrstvách a s hrubým urovnáním zhutněných z hornin soudržných jakékoliv třídy těžitelnosti</t>
  </si>
  <si>
    <t>-1550899867</t>
  </si>
  <si>
    <t>https://podminky.urs.cz/item/CS_URS_2023_01/171151103</t>
  </si>
  <si>
    <t>"násyp pod chodník ze ŠD 0/32"</t>
  </si>
  <si>
    <t>((0+0,7)*6)/2+((0,7*16)+(0,7+0,7+0,7+1,1+1,1+1,1+1,1+1,1+1,1+1+1+1+1+1+1+1,1+1,1+1,1+1,1+0,5+0,5+0,3)*20)/2</t>
  </si>
  <si>
    <t>((0,3+0,4+0,4+0,2+0,2+0,2+0,2+0,2+0,2+0,2+0,2+0,2)*20)/2</t>
  </si>
  <si>
    <t>11</t>
  </si>
  <si>
    <t>M</t>
  </si>
  <si>
    <t>58344171</t>
  </si>
  <si>
    <t>štěrkodrť frakce 0/32</t>
  </si>
  <si>
    <t>t</t>
  </si>
  <si>
    <t>765088982</t>
  </si>
  <si>
    <t>"násyp pod chodník"240,7*1,9</t>
  </si>
  <si>
    <t>"zásyp za gabionem"94,596*1,9</t>
  </si>
  <si>
    <t>12</t>
  </si>
  <si>
    <t>171201201</t>
  </si>
  <si>
    <t>Uložení sypaniny na skládky nebo meziskládky bez hutnění s upravením uložené sypaniny do předepsaného tvaru</t>
  </si>
  <si>
    <t>31409680</t>
  </si>
  <si>
    <t>https://podminky.urs.cz/item/CS_URS_2023_01/171201201</t>
  </si>
  <si>
    <t>"hornina"486,915</t>
  </si>
  <si>
    <t>13</t>
  </si>
  <si>
    <t>171201231</t>
  </si>
  <si>
    <t>Poplatek za uložení stavebního odpadu na recyklační skládce (skládkovné) zeminy a kamení zatříděného do Katalogu odpadů pod kódem 17 05 04</t>
  </si>
  <si>
    <t>-1065631242</t>
  </si>
  <si>
    <t>https://podminky.urs.cz/item/CS_URS_2023_01/171201231</t>
  </si>
  <si>
    <t>"zemina"(269,326-(662*0,2))*1,8</t>
  </si>
  <si>
    <t>"hornina"486,915*1,8</t>
  </si>
  <si>
    <t>14</t>
  </si>
  <si>
    <t>181951114</t>
  </si>
  <si>
    <t>Úprava pláně vyrovnáním výškových rozdílů strojně v hornině třídy těžitelnosti II, skupiny 4 a 5 se zhutněním</t>
  </si>
  <si>
    <t>-2118272055</t>
  </si>
  <si>
    <t>https://podminky.urs.cz/item/CS_URS_2023_01/181951114</t>
  </si>
  <si>
    <t>"dle přílohy D.1.1.1.2 Situace stavby a D.1.1.1.4 Vzorové příčné řezy"</t>
  </si>
  <si>
    <t>"pláň chodníku"689+3,5</t>
  </si>
  <si>
    <t>Zakládání</t>
  </si>
  <si>
    <t>212752102</t>
  </si>
  <si>
    <t>Trativody z drenážních trubek pro liniové stavby a komunikace se zřízením štěrkového lože pod trubky a s jejich obsypem v otevřeném výkopu trubka korugovaná sendvičová PE-HD SN 4 celoperforovaná 360° DN 150</t>
  </si>
  <si>
    <t>-621310005</t>
  </si>
  <si>
    <t>https://podminky.urs.cz/item/CS_URS_2023_01/212752102</t>
  </si>
  <si>
    <t>"drenáž u vozovky"78+20+100</t>
  </si>
  <si>
    <t>16</t>
  </si>
  <si>
    <t>212752501</t>
  </si>
  <si>
    <t>Trativody z drenážních trubek pro liniové stavby a komunikace se zřízením štěrkového lože pod trubky a s jejich obsypem v otevřeném výkopu trubka korugovaná PP SN 8 celoperforovaná 360° DN 150</t>
  </si>
  <si>
    <t>1820565025</t>
  </si>
  <si>
    <t>https://podminky.urs.cz/item/CS_URS_2023_01/212752501</t>
  </si>
  <si>
    <t>"drenáž za gabionem"160</t>
  </si>
  <si>
    <t>17</t>
  </si>
  <si>
    <t>272313611</t>
  </si>
  <si>
    <t>Základy z betonu prostého klenby z betonu kamenem neprokládaného tř. C 16/20</t>
  </si>
  <si>
    <t>-62894698</t>
  </si>
  <si>
    <t>https://podminky.urs.cz/item/CS_URS_2023_01/272313611</t>
  </si>
  <si>
    <t>"podkladní beton"</t>
  </si>
  <si>
    <t>"bagion"0,2*127</t>
  </si>
  <si>
    <t>18</t>
  </si>
  <si>
    <t>273316121</t>
  </si>
  <si>
    <t>Základy z betonu prostého desky z betonu se zvýšenými nároky na prostředí tř. C 25/30</t>
  </si>
  <si>
    <t>-248300048</t>
  </si>
  <si>
    <t>https://podminky.urs.cz/item/CS_URS_2023_01/273316121</t>
  </si>
  <si>
    <t>"pod šachty"3*(1*1*0,1)</t>
  </si>
  <si>
    <t>Svislé a kompletní konstrukce</t>
  </si>
  <si>
    <t>19</t>
  </si>
  <si>
    <t>327215111</t>
  </si>
  <si>
    <t>Opěrné zdi z drátokamenných gravitačních konstrukcí (gabionů) z lomového kamene neupraveného výplňového na sucho ze splétané dvouzákrutové ocelové sítě s povrchovou úpravou galfan</t>
  </si>
  <si>
    <t>1669733859</t>
  </si>
  <si>
    <t>https://podminky.urs.cz/item/CS_URS_2023_01/327215111</t>
  </si>
  <si>
    <t>"gabion oka 100/50 s výplní z kameniva 63/125 s vyskládanou pohledovou stranou"</t>
  </si>
  <si>
    <t>"gabiony"(1*3,5)+(0,8*200)+(0,3*26,1)</t>
  </si>
  <si>
    <t>Komunikace pozemní</t>
  </si>
  <si>
    <t>20</t>
  </si>
  <si>
    <t>564851111</t>
  </si>
  <si>
    <t>Podklad ze štěrkodrti ŠD s rozprostřením a zhutněním plochy přes 100 m2, po zhutnění tl. 150 mm</t>
  </si>
  <si>
    <t>-1036197614</t>
  </si>
  <si>
    <t>https://podminky.urs.cz/item/CS_URS_2023_01/564851111</t>
  </si>
  <si>
    <t>"dosypání kranice"68</t>
  </si>
  <si>
    <t>564861111</t>
  </si>
  <si>
    <t>Podklad ze štěrkodrti ŠD s rozprostřením a zhutněním plochy přes 100 m2, po zhutnění tl. 200 mm</t>
  </si>
  <si>
    <t>1241613375</t>
  </si>
  <si>
    <t>https://podminky.urs.cz/item/CS_URS_2023_01/564861111</t>
  </si>
  <si>
    <t>"chodník"689+3,5</t>
  </si>
  <si>
    <t>22</t>
  </si>
  <si>
    <t>596211113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</si>
  <si>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300 m2</t>
  </si>
  <si>
    <t>-1832556633</t>
  </si>
  <si>
    <t>https://podminky.urs.cz/item/CS_URS_2023_01/596211113</t>
  </si>
  <si>
    <t>"chodníky"682+7</t>
  </si>
  <si>
    <t>"varovné pásy červená reliéfní"1,5+1,2+0,8</t>
  </si>
  <si>
    <t>23</t>
  </si>
  <si>
    <t>59245018</t>
  </si>
  <si>
    <t>dlažba tvar obdélník betonová 200x100x60mm přírodní</t>
  </si>
  <si>
    <t>161913860</t>
  </si>
  <si>
    <t>"chodník"689</t>
  </si>
  <si>
    <t>689*1,02</t>
  </si>
  <si>
    <t>24</t>
  </si>
  <si>
    <t>59245006</t>
  </si>
  <si>
    <t>dlažba tvar obdélník betonová pro nevidomé 200x100x60mm barevná</t>
  </si>
  <si>
    <t>467408723</t>
  </si>
  <si>
    <t>"varovné pásy červená reliéfní"1,2+1,5+0,8</t>
  </si>
  <si>
    <t>3,5*1,02</t>
  </si>
  <si>
    <t>Úpravy povrchů, podlahy a osazování výplní</t>
  </si>
  <si>
    <t>25</t>
  </si>
  <si>
    <t>631311235</t>
  </si>
  <si>
    <t>Mazanina z betonu prostého se zvýšenými nároky na prostředí tl. přes 120 do 240 mm tř. C 30/37</t>
  </si>
  <si>
    <t>1585362660</t>
  </si>
  <si>
    <t>https://podminky.urs.cz/item/CS_URS_2023_01/631311235</t>
  </si>
  <si>
    <t>"opevnění mezi žlabovkou a obrubníkem, dilatace po 2m"68*0,15</t>
  </si>
  <si>
    <t>26</t>
  </si>
  <si>
    <t>631319204</t>
  </si>
  <si>
    <t>Příplatek k cenám betonových mazanin za vyztužení ocelovými vlákny (drátkobeton) objemové vyztužení 30 kg/m3</t>
  </si>
  <si>
    <t>1472838238</t>
  </si>
  <si>
    <t>https://podminky.urs.cz/item/CS_URS_2023_01/631319204</t>
  </si>
  <si>
    <t>Trubní vedení</t>
  </si>
  <si>
    <t>27</t>
  </si>
  <si>
    <t>890211811</t>
  </si>
  <si>
    <t>Bourání šachet a jímek ručně velikosti obestavěného prostoru do 1,5 m3 z prostého betonu</t>
  </si>
  <si>
    <t>1693860830</t>
  </si>
  <si>
    <t>https://podminky.urs.cz/item/CS_URS_2023_01/890211811</t>
  </si>
  <si>
    <t>"vtoková jímka u Vlčnova"0,8</t>
  </si>
  <si>
    <t>28</t>
  </si>
  <si>
    <t>894221116</t>
  </si>
  <si>
    <t>Šachty kanalizační z prostého betonu se zvýšenými nároky na prostředí tř. C 25/30 výšky vstupu do 1,50 m na stokách kruhových s obložením dna betonem tř. C 25/30 DN 1000</t>
  </si>
  <si>
    <t>kus</t>
  </si>
  <si>
    <t>-1672020039</t>
  </si>
  <si>
    <t>https://podminky.urs.cz/item/CS_URS_2023_01/894221116</t>
  </si>
  <si>
    <t>"šachta DN 1000 na propustku DN600"2</t>
  </si>
  <si>
    <t>29</t>
  </si>
  <si>
    <t>894812356</t>
  </si>
  <si>
    <t>Revizní a čistící šachta z polypropylenu PP pro hladké trouby DN 600 poklop (mříž) litinový pro třídu zatížení B125 s betonovým prstencem</t>
  </si>
  <si>
    <t>-416445416</t>
  </si>
  <si>
    <t>https://podminky.urs.cz/item/CS_URS_2023_01/894812356</t>
  </si>
  <si>
    <t>30</t>
  </si>
  <si>
    <t>895270101</t>
  </si>
  <si>
    <t>Proplachovací a kontrolní šachta z PE-HD pro drenáže liniových staveb DN 400 užitné výšky do 500 mm šachtové dno (DN šachty/DN vedení) DN 400/250 průchozí</t>
  </si>
  <si>
    <t>-1058254870</t>
  </si>
  <si>
    <t>https://podminky.urs.cz/item/CS_URS_2023_01/895270101</t>
  </si>
  <si>
    <t>"šachta drenáže"3</t>
  </si>
  <si>
    <t>31</t>
  </si>
  <si>
    <t>895270135</t>
  </si>
  <si>
    <t>Proplachovací a kontrolní šachta z PE-HD pro drenáže liniových staveb DN 400 užitné výšky do 500 mm Příplatek k ceně -0131 za uříznutí šachtového prodloužení</t>
  </si>
  <si>
    <t>112804143</t>
  </si>
  <si>
    <t>https://podminky.urs.cz/item/CS_URS_2023_01/895270135</t>
  </si>
  <si>
    <t>32</t>
  </si>
  <si>
    <t>895270201</t>
  </si>
  <si>
    <t>Proplachovací a kontrolní šachta z PE-HD pro drenáže liniových staveb DN 400 užitné výšky do 500 mm poklop plastový pro třídu zatížení A 15</t>
  </si>
  <si>
    <t>528016366</t>
  </si>
  <si>
    <t>https://podminky.urs.cz/item/CS_URS_2023_01/895270201</t>
  </si>
  <si>
    <t>Ostatní konstrukce a práce, bourání</t>
  </si>
  <si>
    <t>33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</si>
  <si>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</si>
  <si>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</si>
  <si>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-1705836452</t>
  </si>
  <si>
    <t>https://podminky.urs.cz/item/CS_URS_2023_01/916131213</t>
  </si>
  <si>
    <t>"betonový obrubník 15/15"3+3</t>
  </si>
  <si>
    <t>"betonový obrubník 15/25-15"5</t>
  </si>
  <si>
    <t>34</t>
  </si>
  <si>
    <t>59217032</t>
  </si>
  <si>
    <t>obrubník betonový silniční 1000x150x150mm</t>
  </si>
  <si>
    <t>1843693046</t>
  </si>
  <si>
    <t>35</t>
  </si>
  <si>
    <t>59217030</t>
  </si>
  <si>
    <t>obrubník betonový silniční přechodový 1000x150x150-250mm</t>
  </si>
  <si>
    <t>1816440485</t>
  </si>
  <si>
    <t>36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</si>
  <si>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</si>
  <si>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</si>
  <si>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1322179428</t>
  </si>
  <si>
    <t>https://podminky.urs.cz/item/CS_URS_2023_01/916231213</t>
  </si>
  <si>
    <t>"obrubník 10/25"360+2+17+201+4+5+7+2</t>
  </si>
  <si>
    <t>37</t>
  </si>
  <si>
    <t>59217017</t>
  </si>
  <si>
    <t>obrubník betonový chodníkový 1000x100x250mm</t>
  </si>
  <si>
    <t>-2105335972</t>
  </si>
  <si>
    <t>"obruby 10/25"360+2+17+201+4+5+7+2</t>
  </si>
  <si>
    <t>598*1,02</t>
  </si>
  <si>
    <t>609,96*1,02 'Přepočtené koeficientem množství</t>
  </si>
  <si>
    <t>38</t>
  </si>
  <si>
    <t>916991121</t>
  </si>
  <si>
    <t>Lože pod obrubníky, krajníky nebo obruby z dlažebních kostek z betonu prostého</t>
  </si>
  <si>
    <t>-177854139</t>
  </si>
  <si>
    <t>https://podminky.urs.cz/item/CS_URS_2023_01/916991121</t>
  </si>
  <si>
    <t>"dle přílohy Situace stavby a vzorové příčné řezy"</t>
  </si>
  <si>
    <t>"betonový obrubník 15"11*0,35*0,1</t>
  </si>
  <si>
    <t>"betonový obrubník 10"598*0,3*0,1</t>
  </si>
  <si>
    <t>"lože pod gabion"160*0,2*0,1</t>
  </si>
  <si>
    <t>39</t>
  </si>
  <si>
    <t>919413121</t>
  </si>
  <si>
    <t>Vtoková jímka propustku z betonu prostého se zvýšenými nároky na prostředí tř. C 25/30, propustku z trub DN do 800 mm</t>
  </si>
  <si>
    <t>2104869978</t>
  </si>
  <si>
    <t>https://podminky.urs.cz/item/CS_URS_2023_01/919413121</t>
  </si>
  <si>
    <t>"vývařiště 2,6*1,5"1</t>
  </si>
  <si>
    <t>40</t>
  </si>
  <si>
    <t>919441221</t>
  </si>
  <si>
    <t>Čelo propustku včetně římsy ze zdiva z lomového kamene, pro propustek z trub DN 600 až 800 mm</t>
  </si>
  <si>
    <t>-136075796</t>
  </si>
  <si>
    <t>https://podminky.urs.cz/item/CS_URS_2023_01/919441221</t>
  </si>
  <si>
    <t>"šikmá čela propustku"2</t>
  </si>
  <si>
    <t>41</t>
  </si>
  <si>
    <t>919521140</t>
  </si>
  <si>
    <t>Zřízení silničního propustku z trub betonových nebo železobetonových DN 600 mm</t>
  </si>
  <si>
    <t>278590076</t>
  </si>
  <si>
    <t>https://podminky.urs.cz/item/CS_URS_2023_01/919521140</t>
  </si>
  <si>
    <t>"propustek DN600"17,5</t>
  </si>
  <si>
    <t>"propojení šachet DN600"1</t>
  </si>
  <si>
    <t>42</t>
  </si>
  <si>
    <t>59221002</t>
  </si>
  <si>
    <t>trouba ŽB 8úhelníková zesílená DN 600</t>
  </si>
  <si>
    <t>-2076428530</t>
  </si>
  <si>
    <t>43</t>
  </si>
  <si>
    <t>919726123</t>
  </si>
  <si>
    <t>Geotextilie netkaná pro ochranu, separaci nebo filtraci měrná hmotnost přes 300 do 500 g/m2</t>
  </si>
  <si>
    <t>1658600720</t>
  </si>
  <si>
    <t>https://podminky.urs.cz/item/CS_URS_2023_01/919726123</t>
  </si>
  <si>
    <t>44</t>
  </si>
  <si>
    <t>935112111</t>
  </si>
  <si>
    <t>Osazení betonového příkopového žlabu s vyplněním a zatřením spár cementovou maltou s ložem tl. 100 mm z betonu prostého z betonových příkopových tvárnic šířky do 500 mm</t>
  </si>
  <si>
    <t>-1011697033</t>
  </si>
  <si>
    <t>https://podminky.urs.cz/item/CS_URS_2023_01/935112111</t>
  </si>
  <si>
    <t>45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</si>
  <si>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</si>
  <si>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</si>
  <si>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1541381663</t>
  </si>
  <si>
    <t>https://podminky.urs.cz/item/CS_URS_2023_01/935112211</t>
  </si>
  <si>
    <t>"betonový žlábek š. 600mm"63+187</t>
  </si>
  <si>
    <t>46</t>
  </si>
  <si>
    <t>935114111</t>
  </si>
  <si>
    <t>Štěrbinový odvodňovací betonový žlab se základem z betonu prostého a s obetonováním rozměru 220x260 mm (mikroštěrbinový) bez vnitřního spádu</t>
  </si>
  <si>
    <t>1195982990</t>
  </si>
  <si>
    <t>https://podminky.urs.cz/item/CS_URS_2023_01/935114111</t>
  </si>
  <si>
    <t>"štěrbinové žlaby"3*2</t>
  </si>
  <si>
    <t>47</t>
  </si>
  <si>
    <t>966008212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</si>
  <si>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</si>
  <si>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1799694092</t>
  </si>
  <si>
    <t>https://podminky.urs.cz/item/CS_URS_2023_01/966008212</t>
  </si>
  <si>
    <t>"vybourání stávajících žlabů"258+18</t>
  </si>
  <si>
    <t>997</t>
  </si>
  <si>
    <t>Přesun sutě</t>
  </si>
  <si>
    <t>48</t>
  </si>
  <si>
    <t>997221561</t>
  </si>
  <si>
    <t>Vodorovná doprava suti bez naložení, ale se složením a s hrubým urovnáním z kusových materiálů, na vzdálenost do 1 km</t>
  </si>
  <si>
    <t>951872793</t>
  </si>
  <si>
    <t>https://podminky.urs.cz/item/CS_URS_2023_01/997221561</t>
  </si>
  <si>
    <t>"beton"1,17+0,82+0,144+1,35+3,75+1,408+96,6</t>
  </si>
  <si>
    <t>49</t>
  </si>
  <si>
    <t>997221569</t>
  </si>
  <si>
    <t>Vodorovná doprava suti bez naložení, ale se složením a s hrubým urovnáním Příplatek k ceně za každý další i započatý 1 km přes 1 km</t>
  </si>
  <si>
    <t>937165309</t>
  </si>
  <si>
    <t>https://podminky.urs.cz/item/CS_URS_2023_01/997221569</t>
  </si>
  <si>
    <t>"beton"105,242*12</t>
  </si>
  <si>
    <t>50</t>
  </si>
  <si>
    <t>997221611</t>
  </si>
  <si>
    <t>Nakládání na dopravní prostředky pro vodorovnou dopravu suti</t>
  </si>
  <si>
    <t>-1767563640</t>
  </si>
  <si>
    <t>https://podminky.urs.cz/item/CS_URS_2023_01/997221611</t>
  </si>
  <si>
    <t>"beton"105,242</t>
  </si>
  <si>
    <t>51</t>
  </si>
  <si>
    <t>997221861</t>
  </si>
  <si>
    <t>Poplatek za uložení stavebního odpadu na recyklační skládce (skládkovné) z prostého betonu zatříděného do Katalogu odpadů pod kódem 17 01 01</t>
  </si>
  <si>
    <t>-335930295</t>
  </si>
  <si>
    <t>https://podminky.urs.cz/item/CS_URS_2023_01/997221861</t>
  </si>
  <si>
    <t>998</t>
  </si>
  <si>
    <t>Přesun hmot</t>
  </si>
  <si>
    <t>52</t>
  </si>
  <si>
    <t>998223011</t>
  </si>
  <si>
    <t>Přesun hmot pro pozemní komunikace s krytem dlážděným dopravní vzdálenost do 200 m jakékoliv délky objektu</t>
  </si>
  <si>
    <t>1750587304</t>
  </si>
  <si>
    <t>https://podminky.urs.cz/item/CS_URS_2023_01/998223011</t>
  </si>
  <si>
    <t>029/2021_2 - SO 101 Chodník NN</t>
  </si>
  <si>
    <t>174151103</t>
  </si>
  <si>
    <t>Zásyp sypaninou z jakékoliv horniny strojně s uložením výkopku ve vrstvách se zhutněním zářezů se šikmými stěnami pro podzemní vedení a kolem objektů zřízených v těchto zářezech</t>
  </si>
  <si>
    <t>913573353</t>
  </si>
  <si>
    <t>https://podminky.urs.cz/item/CS_URS_2023_01/174151103</t>
  </si>
  <si>
    <t>"zásyp za gabionem"((0,5+0,37)*7,75)/2+((0,9+0,4)*6)/2+((0,35+0,55+0,55+0,75+0,75+0,85+0,85+0,75+0,75+0,95+0,95+0,9)*20)/2-((0,5+0,37)*5)/2</t>
  </si>
  <si>
    <t>181351003</t>
  </si>
  <si>
    <t>Rozprostření a urovnání ornice v rovině nebo ve svahu sklonu do 1:5 strojně při souvislé ploše do 100 m2, tl. vrstvy do 200 mm</t>
  </si>
  <si>
    <t>-111267581</t>
  </si>
  <si>
    <t>https://podminky.urs.cz/item/CS_URS_2023_01/181351003</t>
  </si>
  <si>
    <t>" dle přílohy Situace stavby použije se materiál z odkopaných svahů"</t>
  </si>
  <si>
    <t>"rozprostření ornice"19+11+15+22+17+17+17+45+21+21+19+174+264</t>
  </si>
  <si>
    <t>181411131</t>
  </si>
  <si>
    <t>Založení trávníku na půdě předem připravené plochy do 1000 m2 výsevem včetně utažení parkového v rovině nebo na svahu do 1:5</t>
  </si>
  <si>
    <t>1742991518</t>
  </si>
  <si>
    <t>https://podminky.urs.cz/item/CS_URS_2023_01/181411131</t>
  </si>
  <si>
    <t>"osetí travním semenem"19+11+15+22+17+17+17+45+21+21+19+174+264</t>
  </si>
  <si>
    <t>005724100</t>
  </si>
  <si>
    <t>osivo směs travní parková</t>
  </si>
  <si>
    <t>kg</t>
  </si>
  <si>
    <t>-917928044</t>
  </si>
  <si>
    <t>662*0,05*1,02</t>
  </si>
  <si>
    <t>181451164</t>
  </si>
  <si>
    <t>Založení trávníku na půdě předem připravené plochy přes 1000 m2 zatravňovací textilií na svahu přes 1:1</t>
  </si>
  <si>
    <t>1263092725</t>
  </si>
  <si>
    <t>https://podminky.urs.cz/item/CS_URS_2023_01/181451164</t>
  </si>
  <si>
    <t>"zatravňovací rohož"1,2*127</t>
  </si>
  <si>
    <t>TCT.67352545</t>
  </si>
  <si>
    <t>geomatrace trojrozměrné protierozní/vegetační PK-MAT HD 4</t>
  </si>
  <si>
    <t>-1268625738</t>
  </si>
  <si>
    <t>1,2*127</t>
  </si>
  <si>
    <t>029/2021_3 - SO 401 Patní práh a gabion NN</t>
  </si>
  <si>
    <t xml:space="preserve">    4 - Vodorovné konstrukce</t>
  </si>
  <si>
    <t>PSV - Práce a dodávky PSV</t>
  </si>
  <si>
    <t xml:space="preserve">    711 - Izolace proti vodě, vlhkosti a plynům</t>
  </si>
  <si>
    <t>653670183</t>
  </si>
  <si>
    <t>"pro patní práh"((1,7+1,8)*16,5)/2</t>
  </si>
  <si>
    <t>"pro gabionovou zeď a chodník"((1,8+1,8)*5)/2</t>
  </si>
  <si>
    <t>480481684</t>
  </si>
  <si>
    <t>"hornina"37,875</t>
  </si>
  <si>
    <t>-51612525</t>
  </si>
  <si>
    <t>37,875*3</t>
  </si>
  <si>
    <t>CS ÚRS 2021 01</t>
  </si>
  <si>
    <t>483030243</t>
  </si>
  <si>
    <t>"zásyp za gabionem"((0,5+0,37)*5)/2*1,9</t>
  </si>
  <si>
    <t>-478817253</t>
  </si>
  <si>
    <t>"zásyp za gabionem"((0,5+0,37)*5)/2</t>
  </si>
  <si>
    <t>171201221</t>
  </si>
  <si>
    <t>Poplatek za uložení stavebního odpadu na skládce (skládkovné) zeminy a kamení zatříděného do Katalogu odpadů pod kódem 17 05 04</t>
  </si>
  <si>
    <t>-1947200216</t>
  </si>
  <si>
    <t>https://podminky.urs.cz/item/CS_URS_2023_01/171201221</t>
  </si>
  <si>
    <t>"hornina"2,175*1,8</t>
  </si>
  <si>
    <t>911482110</t>
  </si>
  <si>
    <t>865604337</t>
  </si>
  <si>
    <t>"zatravňovací rohož"1,2*5</t>
  </si>
  <si>
    <t>-828457325</t>
  </si>
  <si>
    <t>883166979</t>
  </si>
  <si>
    <t>"drenáž za gabionem"5</t>
  </si>
  <si>
    <t>-176702569</t>
  </si>
  <si>
    <t>"patní práh"0,18*16,5</t>
  </si>
  <si>
    <t>"bagion"0,2*5</t>
  </si>
  <si>
    <t>273351121</t>
  </si>
  <si>
    <t>Bednění základů desek zřízení</t>
  </si>
  <si>
    <t>-367339760</t>
  </si>
  <si>
    <t>https://podminky.urs.cz/item/CS_URS_2023_01/273351121</t>
  </si>
  <si>
    <t>"bednění zdí"22+22+1,5+0,5+1+1+(0,8*2*16,5)</t>
  </si>
  <si>
    <t>273351122</t>
  </si>
  <si>
    <t>Bednění základů desek odstranění</t>
  </si>
  <si>
    <t>-776046171</t>
  </si>
  <si>
    <t>https://podminky.urs.cz/item/CS_URS_2023_01/273351122</t>
  </si>
  <si>
    <t>279322512</t>
  </si>
  <si>
    <t>Základové zdi z betonu železového (bez výztuže) se zvýšenými nároky na prostředí tř. C 30/37</t>
  </si>
  <si>
    <t>189291481</t>
  </si>
  <si>
    <t>https://podminky.urs.cz/item/CS_URS_2023_01/279322512</t>
  </si>
  <si>
    <t>"patní práh z betonu C30/37XF4"0,9*16,5+((1,4+0,4)/2)*16,5</t>
  </si>
  <si>
    <t>826228592</t>
  </si>
  <si>
    <t>"gabiony"(1*10,5)</t>
  </si>
  <si>
    <t>327361006</t>
  </si>
  <si>
    <t>Výztuž opěrných zdí a valů průměru do 12 mm, z oceli 10 505 (R) nebo BSt 500</t>
  </si>
  <si>
    <t>1412741063</t>
  </si>
  <si>
    <t>https://podminky.urs.cz/item/CS_URS_2023_01/327361006</t>
  </si>
  <si>
    <t>"dle přílohy D.1.1.1.5.1 Patní práh - výkres výztuže a tabulky výztuže"</t>
  </si>
  <si>
    <t>"podélná výztuž A - I R10"465,9*0,69/1000</t>
  </si>
  <si>
    <t>"třmínky J R10"276,38*0,69/1000</t>
  </si>
  <si>
    <t>"třmínky K R10"298,02*0,69/1000</t>
  </si>
  <si>
    <t>"třímínky L R10"67*0,69/1000</t>
  </si>
  <si>
    <t>Vodorovné konstrukce</t>
  </si>
  <si>
    <t>434121415</t>
  </si>
  <si>
    <t>Osazování schodišťových stupňů železobetonových s vyspárováním styčných spár, s provizorním dřevěným zábradlím a dočasným zakrytím stupnic prkny na schodnice, stupňů broušených nebo leštěných</t>
  </si>
  <si>
    <t>-613073470</t>
  </si>
  <si>
    <t>https://podminky.urs.cz/item/CS_URS_2023_01/434121415</t>
  </si>
  <si>
    <t>"schodiště pod mostem ze stupňů z betonu 600*200*750"18*0,75</t>
  </si>
  <si>
    <t>26032021</t>
  </si>
  <si>
    <t>Schodišťový stupeň 600x200x750 z betonu C 30/37XF4</t>
  </si>
  <si>
    <t>2124325929</t>
  </si>
  <si>
    <t>594511111</t>
  </si>
  <si>
    <t>Dlažba nebo přídlažba z lomového kamene lomařsky upraveného rigolového v ploše vodorovné nebo ve sklonu tl. do 250 mm, bez vyplnění spár, s provedením lože tl. 50 mm z betonu</t>
  </si>
  <si>
    <t>1670181744</t>
  </si>
  <si>
    <t>https://podminky.urs.cz/item/CS_URS_2021_01/594511111</t>
  </si>
  <si>
    <t>"svah pod mostem a dno šachet"90</t>
  </si>
  <si>
    <t>871315211</t>
  </si>
  <si>
    <t>Kanalizační potrubí z tvrdého PVC v otevřeném výkopu ve sklonu do 20 %, hladkého plnostěnného jednovrstvého, tuhost třídy SN 4 DN 160</t>
  </si>
  <si>
    <t>284558234</t>
  </si>
  <si>
    <t>https://podminky.urs.cz/item/CS_URS_2023_01/871315211</t>
  </si>
  <si>
    <t>"přípojky svodů mostu"14+4+1</t>
  </si>
  <si>
    <t>871355211</t>
  </si>
  <si>
    <t>Kanalizační potrubí z tvrdého PVC v otevřeném výkopu ve sklonu do 20 %, hladkého plnostěnného jednovrstvého, tuhost třídy SN 4 DN 200</t>
  </si>
  <si>
    <t>1775739551</t>
  </si>
  <si>
    <t>https://podminky.urs.cz/item/CS_URS_2023_01/871355211</t>
  </si>
  <si>
    <t>"přípojka šachty a vývařiště"1</t>
  </si>
  <si>
    <t>877265271</t>
  </si>
  <si>
    <t>Montáž tvarovek na kanalizačním potrubí z trub z plastu z tvrdého PVC nebo z polypropylenu v otevřeném výkopu lapačů střešních splavenin DN 100</t>
  </si>
  <si>
    <t>593188606</t>
  </si>
  <si>
    <t>https://podminky.urs.cz/item/CS_URS_2023_01/877265271</t>
  </si>
  <si>
    <t>28341110</t>
  </si>
  <si>
    <t>lapače střešních splavenin okapová vpusť s klapkou+inspekční poklop z PP</t>
  </si>
  <si>
    <t>-175165158</t>
  </si>
  <si>
    <t>-96680361</t>
  </si>
  <si>
    <t>"šachta k vývařišti"1</t>
  </si>
  <si>
    <t>895270131</t>
  </si>
  <si>
    <t>Proplachovací a kontrolní šachta z PE-HD pro drenáže liniových staveb DN 400 užitné výšky do 500 mm šachtové prodloužení světlé hloubky 3000 mm</t>
  </si>
  <si>
    <t>-1810681136</t>
  </si>
  <si>
    <t>https://podminky.urs.cz/item/CS_URS_2023_01/895270131</t>
  </si>
  <si>
    <t>711937617</t>
  </si>
  <si>
    <t>911121111</t>
  </si>
  <si>
    <t>Montáž zábradlí ocelového přichyceného vruty do betonového podkladu</t>
  </si>
  <si>
    <t>492307583</t>
  </si>
  <si>
    <t>https://podminky.urs.cz/item/CS_URS_2023_01/911121111</t>
  </si>
  <si>
    <t>"zábradlí na patním prahu"16</t>
  </si>
  <si>
    <t>260320211608</t>
  </si>
  <si>
    <t>Dvoumadlové zábradlí kotvené na patky na chemickou kotvu výšky 1,1m, barva RAL 7016</t>
  </si>
  <si>
    <t>1874395040</t>
  </si>
  <si>
    <t>-646625995</t>
  </si>
  <si>
    <t>"betonové lože trativodu za gabionem"5*0,2*0,1</t>
  </si>
  <si>
    <t>-2126585624</t>
  </si>
  <si>
    <t>"vývařiště 1,3*1,2"1</t>
  </si>
  <si>
    <t>1185666739</t>
  </si>
  <si>
    <t>LSV.500109</t>
  </si>
  <si>
    <t>příkopová tvárnice 250x200x100 mm</t>
  </si>
  <si>
    <t>-1704708453</t>
  </si>
  <si>
    <t>16*4</t>
  </si>
  <si>
    <t>64*1,02</t>
  </si>
  <si>
    <t>790664328</t>
  </si>
  <si>
    <t>PSV</t>
  </si>
  <si>
    <t>Práce a dodávky PSV</t>
  </si>
  <si>
    <t>711</t>
  </si>
  <si>
    <t>Izolace proti vodě, vlhkosti a plynům</t>
  </si>
  <si>
    <t>711132111</t>
  </si>
  <si>
    <t>Provedení izolace proti zemní vlhkosti pásy na sucho samolepícího asfaltového pásu na ploše svislé S</t>
  </si>
  <si>
    <t>2130343368</t>
  </si>
  <si>
    <t>https://podminky.urs.cz/item/CS_URS_2023_01/711132111</t>
  </si>
  <si>
    <t>62866281</t>
  </si>
  <si>
    <t>pás asfaltový samolepicí modifikovaný SBS tl 3,0mm s vložkou ze skleněné tkaniny se spalitelnou fólií nebo jemnozrnným minerálním posypem nebo textilií na horním povrchu</t>
  </si>
  <si>
    <t>986055853</t>
  </si>
  <si>
    <t>23*1,221 'Přepočtené koeficientem množství</t>
  </si>
  <si>
    <t>711161112</t>
  </si>
  <si>
    <t>Izolace proti zemní vlhkosti a beztlakové vodě nopovými fóliemi na ploše vodorovné V vrstva ochranná, odvětrávací a drenážní výška nopku 8,0 mm, tl. fólie do 0,6 mm</t>
  </si>
  <si>
    <t>-923826397</t>
  </si>
  <si>
    <t>https://podminky.urs.cz/item/CS_URS_2023_01/711161112</t>
  </si>
  <si>
    <t>"nopová folie za gabion"2,5*132</t>
  </si>
  <si>
    <t>711311001</t>
  </si>
  <si>
    <t>Provedení izolace mostovek natěradly a tmely za studena nátěrem lakem asfaltovým penetračním</t>
  </si>
  <si>
    <t>1169467874</t>
  </si>
  <si>
    <t>https://podminky.urs.cz/item/CS_URS_2023_01/711311001</t>
  </si>
  <si>
    <t>"penetrační nátěr patního prahu"23</t>
  </si>
  <si>
    <t>HST.8595140100809</t>
  </si>
  <si>
    <t>základová izolace 9 kg</t>
  </si>
  <si>
    <t>-1790469887</t>
  </si>
  <si>
    <t>23*0,7</t>
  </si>
  <si>
    <t>029/2021_4 - Vedlejší rozpočtové náklady</t>
  </si>
  <si>
    <t>VRN - Vedlejší rozpočtové náklady a všeobecné položky</t>
  </si>
  <si>
    <t>VRN</t>
  </si>
  <si>
    <t>Vedlejší rozpočtové náklady a všeobecné položky</t>
  </si>
  <si>
    <t>1101</t>
  </si>
  <si>
    <t>Geodetické vytýčení stavby polohopisné a výškopisné</t>
  </si>
  <si>
    <t>soubor</t>
  </si>
  <si>
    <t>-1482414799</t>
  </si>
  <si>
    <t>1102</t>
  </si>
  <si>
    <t>Vytýčení inženýrských sítí správci sítí včetně zpětného protokolárního předání sítí správcům sítí</t>
  </si>
  <si>
    <t>-930450272</t>
  </si>
  <si>
    <t>1105</t>
  </si>
  <si>
    <t>Zajištění a zřízení dopravy, regulace a ochrany dopravy během stavby včetně DIO, zřízení, provozu a odstranění přechodného dopravního značení včetně opotřebení</t>
  </si>
  <si>
    <t>2057641984</t>
  </si>
  <si>
    <t>1106</t>
  </si>
  <si>
    <t>Vypracování a předání KZP dle SOD</t>
  </si>
  <si>
    <t>620729443</t>
  </si>
  <si>
    <t>1107</t>
  </si>
  <si>
    <t>Předání rizik Zhotovitele a subdodavatelů KooBOZP pro zpracování Plánu BOZP</t>
  </si>
  <si>
    <t>905371034</t>
  </si>
  <si>
    <t>1108</t>
  </si>
  <si>
    <t>Zajištění ochrany inženýrských sítí pro přejezd stavební techniky ocelovými plechy či panely</t>
  </si>
  <si>
    <t>-1977767670</t>
  </si>
  <si>
    <t>1109</t>
  </si>
  <si>
    <t>Dočasné zajištění podzemního potrubí nebo vedení ve výkopku ve stavu a poloze, ve kterých byly na začátku zemních prací podepřením, vzepřením nebo vyvěšením, s ochranným bedněním, se zřízením a odstraněním zajišťovacích konstrukcí včetně opotřebení</t>
  </si>
  <si>
    <t>1374988191</t>
  </si>
  <si>
    <t>1113</t>
  </si>
  <si>
    <t>Zařízení staveniště, zřízení, provoz a odstranění</t>
  </si>
  <si>
    <t>174112726</t>
  </si>
  <si>
    <t>1114</t>
  </si>
  <si>
    <t>Provoz investora</t>
  </si>
  <si>
    <t>-1345722593</t>
  </si>
  <si>
    <t>1116</t>
  </si>
  <si>
    <t>Poplatek za zábor komunikace ve správě SÚS apod.</t>
  </si>
  <si>
    <t>1790628650</t>
  </si>
  <si>
    <t>1117</t>
  </si>
  <si>
    <t>Provedení zkoušek a měření únosnosti konstrukčních vrstev akredit. zkušebnou Zhotovitele v souladu s TKP 5 a ČSN 736126-1
"dle ČSN 736133 -1x 100bm - únosnost pláně" min. 8ks
"dle TKP 5 a ČSN 736126 -1 - zkoušky na vrstvách - statická" min. 9ks</t>
  </si>
  <si>
    <t>-994378636</t>
  </si>
  <si>
    <t>1118</t>
  </si>
  <si>
    <t>Projednání PD Trvalého DZ s PČR a OD investora</t>
  </si>
  <si>
    <t>104591480</t>
  </si>
  <si>
    <t>1119</t>
  </si>
  <si>
    <t>Předání všech dokladů v počtu dle SOD</t>
  </si>
  <si>
    <t>926605107</t>
  </si>
  <si>
    <t>1120</t>
  </si>
  <si>
    <t>Projektová dokumentace skutečně provedeného stavu dle SOD včetně návodu na obsluhu a údržbu v českém jazyce stvrzeném uživatelem (3x tištěná dokumentace, 3x CD)</t>
  </si>
  <si>
    <t>-447446665</t>
  </si>
  <si>
    <t>1121</t>
  </si>
  <si>
    <t>Geodetické zaměření skutečného provedení stavby výškopisné a polohopisné (3x tištěná dokumentace, 3x CD)</t>
  </si>
  <si>
    <t>1271050982</t>
  </si>
  <si>
    <t>1122</t>
  </si>
  <si>
    <t>Geometrický plán skutečného provedení stavby včetně stvrzení příslušným Katastrálním úřadem (6x tištěná dokumentace, 3x CD)</t>
  </si>
  <si>
    <t>194632997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</si>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</sst>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 CE"/>
      <family val="2"/>
    </font>
    <font>
      <b/>
      <sz val="14"/>
      <name val="Arial CE"/>
      <family val="2"/>
    </font>
    <font>
      <sz val="8"/>
      <color indexed="48"/>
      <name val="Arial CE"/>
      <family val="2"/>
    </font>
    <font>
      <b/>
      <sz val="12"/>
      <color indexed="55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8"/>
      <color indexed="55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sz val="12"/>
      <color indexed="55"/>
      <name val="Arial CE"/>
      <family val="2"/>
    </font>
    <font>
      <sz val="8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18"/>
      <color theme="10"/>
      <name val="Wingdings 2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10"/>
      <color indexed="48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indexed="5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color rgb="FF505050"/>
      <name val="Arial CE"/>
      <family val="2"/>
    </font>
    <font>
      <sz val="7"/>
      <color indexed="55"/>
      <name val="Arial CE"/>
      <family val="2"/>
    </font>
    <font>
      <sz val="8"/>
      <color indexed="20"/>
      <name val="Arial CE"/>
      <family val="2"/>
    </font>
    <font>
      <sz val="8"/>
      <color rgb="FF0000A8"/>
      <name val="Arial CE"/>
      <family val="2"/>
    </font>
    <font>
      <sz val="8"/>
      <color indexed="10"/>
      <name val="Arial CE"/>
      <family val="2"/>
    </font>
    <font>
      <i/>
      <sz val="9"/>
      <color indexed="12"/>
      <name val="Arial CE"/>
      <family val="2"/>
    </font>
    <font>
      <i/>
      <sz val="8"/>
      <color indexed="12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/>
      <top style="hair"/>
      <bottom style="hair"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06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13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6" fillId="4" borderId="13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4" fillId="0" borderId="18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166" fontId="14" fillId="0" borderId="0" xfId="0" applyNumberFormat="1" applyFont="1" applyAlignment="1">
      <alignment vertical="center"/>
    </xf>
    <xf numFmtId="4" fontId="14" fillId="0" borderId="12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20" applyFont="1" applyAlignment="1">
      <alignment horizontal="center" vertical="center"/>
      <protection/>
    </xf>
    <xf numFmtId="0" fontId="20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4" fontId="24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right" vertical="center"/>
    </xf>
    <xf numFmtId="0" fontId="13" fillId="4" borderId="7" xfId="0" applyFont="1" applyFill="1" applyBorder="1" applyAlignment="1">
      <alignment horizontal="center" vertical="center"/>
    </xf>
    <xf numFmtId="4" fontId="13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20" xfId="0" applyFont="1" applyBorder="1" applyAlignment="1">
      <alignment horizontal="left" vertical="center"/>
    </xf>
    <xf numFmtId="0" fontId="27" fillId="0" borderId="20" xfId="0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3" xfId="0" applyFont="1" applyBorder="1" applyAlignment="1">
      <alignment vertical="center"/>
    </xf>
    <xf numFmtId="0" fontId="28" fillId="0" borderId="20" xfId="0" applyFont="1" applyBorder="1" applyAlignment="1">
      <alignment horizontal="left" vertical="center"/>
    </xf>
    <xf numFmtId="0" fontId="28" fillId="0" borderId="20" xfId="0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4" fontId="18" fillId="0" borderId="0" xfId="0" applyNumberFormat="1" applyFont="1"/>
    <xf numFmtId="166" fontId="29" fillId="0" borderId="10" xfId="0" applyNumberFormat="1" applyFont="1" applyBorder="1"/>
    <xf numFmtId="166" fontId="29" fillId="0" borderId="11" xfId="0" applyNumberFormat="1" applyFont="1" applyBorder="1"/>
    <xf numFmtId="4" fontId="30" fillId="0" borderId="0" xfId="0" applyNumberFormat="1" applyFont="1" applyAlignment="1">
      <alignment vertical="center"/>
    </xf>
    <xf numFmtId="0" fontId="31" fillId="0" borderId="0" xfId="0" applyFont="1"/>
    <xf numFmtId="0" fontId="31" fillId="0" borderId="3" xfId="0" applyFont="1" applyBorder="1"/>
    <xf numFmtId="0" fontId="3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" fontId="27" fillId="0" borderId="0" xfId="0" applyNumberFormat="1" applyFont="1"/>
    <xf numFmtId="0" fontId="31" fillId="0" borderId="18" xfId="0" applyFont="1" applyBorder="1"/>
    <xf numFmtId="166" fontId="31" fillId="0" borderId="0" xfId="0" applyNumberFormat="1" applyFont="1"/>
    <xf numFmtId="166" fontId="31" fillId="0" borderId="12" xfId="0" applyNumberFormat="1" applyFont="1" applyBorder="1"/>
    <xf numFmtId="0" fontId="31" fillId="0" borderId="0" xfId="0" applyFont="1" applyAlignment="1">
      <alignment horizontal="center"/>
    </xf>
    <xf numFmtId="4" fontId="31" fillId="0" borderId="0" xfId="0" applyNumberFormat="1" applyFont="1" applyAlignment="1">
      <alignment vertical="center"/>
    </xf>
    <xf numFmtId="0" fontId="28" fillId="0" borderId="0" xfId="0" applyFont="1" applyAlignment="1">
      <alignment horizontal="left"/>
    </xf>
    <xf numFmtId="4" fontId="28" fillId="0" borderId="0" xfId="0" applyNumberFormat="1" applyFont="1"/>
    <xf numFmtId="0" fontId="16" fillId="0" borderId="22" xfId="0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167" fontId="16" fillId="0" borderId="22" xfId="0" applyNumberFormat="1" applyFont="1" applyBorder="1" applyAlignment="1">
      <alignment vertical="center"/>
    </xf>
    <xf numFmtId="4" fontId="16" fillId="2" borderId="22" xfId="0" applyNumberFormat="1" applyFont="1" applyFill="1" applyBorder="1" applyAlignment="1">
      <alignment vertical="center"/>
    </xf>
    <xf numFmtId="4" fontId="16" fillId="0" borderId="22" xfId="0" applyNumberFormat="1" applyFont="1" applyBorder="1" applyAlignment="1">
      <alignment vertical="center"/>
    </xf>
    <xf numFmtId="0" fontId="17" fillId="2" borderId="18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166" fontId="17" fillId="0" borderId="12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20" applyFont="1" applyAlignment="1">
      <alignment vertical="center" wrapText="1"/>
      <protection/>
    </xf>
    <xf numFmtId="0" fontId="0" fillId="0" borderId="18" xfId="0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167" fontId="34" fillId="0" borderId="0" xfId="0" applyNumberFormat="1" applyFont="1" applyAlignment="1">
      <alignment vertical="center"/>
    </xf>
    <xf numFmtId="0" fontId="34" fillId="0" borderId="18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6" fillId="0" borderId="18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167" fontId="37" fillId="0" borderId="0" xfId="0" applyNumberFormat="1" applyFont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167" fontId="38" fillId="0" borderId="0" xfId="0" applyNumberFormat="1" applyFont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9" fillId="0" borderId="22" xfId="0" applyFont="1" applyBorder="1" applyAlignment="1">
      <alignment horizontal="center" vertical="center"/>
    </xf>
    <xf numFmtId="49" fontId="39" fillId="0" borderId="22" xfId="0" applyNumberFormat="1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center" vertical="center" wrapText="1"/>
    </xf>
    <xf numFmtId="167" fontId="39" fillId="0" borderId="22" xfId="0" applyNumberFormat="1" applyFont="1" applyBorder="1" applyAlignment="1">
      <alignment vertical="center"/>
    </xf>
    <xf numFmtId="4" fontId="39" fillId="2" borderId="22" xfId="0" applyNumberFormat="1" applyFont="1" applyFill="1" applyBorder="1" applyAlignment="1">
      <alignment vertical="center"/>
    </xf>
    <xf numFmtId="4" fontId="39" fillId="0" borderId="22" xfId="0" applyNumberFormat="1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4" fillId="0" borderId="19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17" fillId="2" borderId="19" xfId="0" applyFont="1" applyFill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166" fontId="17" fillId="0" borderId="20" xfId="0" applyNumberFormat="1" applyFont="1" applyBorder="1" applyAlignment="1">
      <alignment vertical="center"/>
    </xf>
    <xf numFmtId="166" fontId="17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41" fillId="0" borderId="1" xfId="0" applyFont="1" applyBorder="1" applyAlignment="1">
      <alignment vertical="center" wrapText="1"/>
    </xf>
    <xf numFmtId="0" fontId="41" fillId="0" borderId="2" xfId="0" applyFont="1" applyBorder="1" applyAlignment="1">
      <alignment vertical="center" wrapText="1"/>
    </xf>
    <xf numFmtId="0" fontId="41" fillId="0" borderId="2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1" fillId="0" borderId="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4" fillId="0" borderId="3" xfId="0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1" fillId="0" borderId="8" xfId="0" applyFont="1" applyBorder="1" applyAlignment="1">
      <alignment vertical="center" wrapText="1"/>
    </xf>
    <xf numFmtId="0" fontId="45" fillId="0" borderId="9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0" xfId="0" applyFont="1" applyAlignment="1">
      <alignment vertical="top"/>
    </xf>
    <xf numFmtId="0" fontId="41" fillId="0" borderId="1" xfId="0" applyFont="1" applyBorder="1" applyAlignment="1">
      <alignment horizontal="left" vertical="center"/>
    </xf>
    <xf numFmtId="0" fontId="41" fillId="0" borderId="2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41" fillId="0" borderId="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44" fillId="0" borderId="3" xfId="0" applyFont="1" applyBorder="1" applyAlignment="1">
      <alignment horizontal="left" vertical="center"/>
    </xf>
    <xf numFmtId="0" fontId="41" fillId="0" borderId="8" xfId="0" applyFont="1" applyBorder="1" applyAlignment="1">
      <alignment horizontal="left" vertical="center"/>
    </xf>
    <xf numFmtId="0" fontId="45" fillId="0" borderId="9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4" fillId="0" borderId="9" xfId="0" applyFont="1" applyBorder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6" fillId="0" borderId="3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/>
    </xf>
    <xf numFmtId="0" fontId="44" fillId="0" borderId="8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44" fillId="0" borderId="8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6" fillId="0" borderId="9" xfId="0" applyFont="1" applyBorder="1" applyAlignment="1">
      <alignment vertical="center"/>
    </xf>
    <xf numFmtId="0" fontId="43" fillId="0" borderId="9" xfId="0" applyFon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9" xfId="0" applyBorder="1" applyAlignment="1">
      <alignment vertical="top"/>
    </xf>
    <xf numFmtId="0" fontId="43" fillId="0" borderId="9" xfId="0" applyFont="1" applyBorder="1" applyAlignment="1">
      <alignment horizontal="left"/>
    </xf>
    <xf numFmtId="0" fontId="46" fillId="0" borderId="9" xfId="0" applyFont="1" applyBorder="1"/>
    <xf numFmtId="0" fontId="41" fillId="0" borderId="3" xfId="0" applyFont="1" applyBorder="1" applyAlignment="1">
      <alignment vertical="top"/>
    </xf>
    <xf numFmtId="0" fontId="41" fillId="0" borderId="24" xfId="0" applyFont="1" applyBorder="1" applyAlignment="1">
      <alignment vertical="top"/>
    </xf>
    <xf numFmtId="0" fontId="41" fillId="0" borderId="8" xfId="0" applyFont="1" applyBorder="1" applyAlignment="1">
      <alignment vertical="top"/>
    </xf>
    <xf numFmtId="0" fontId="41" fillId="0" borderId="9" xfId="0" applyFont="1" applyBorder="1" applyAlignment="1">
      <alignment vertical="top"/>
    </xf>
    <xf numFmtId="0" fontId="41" fillId="0" borderId="25" xfId="0" applyFont="1" applyBorder="1" applyAlignment="1">
      <alignment vertical="top"/>
    </xf>
    <xf numFmtId="0" fontId="0" fillId="0" borderId="0" xfId="0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49" fontId="8" fillId="2" borderId="0" xfId="0" applyNumberFormat="1" applyFont="1" applyFill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" fontId="11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left" vertical="center"/>
    </xf>
    <xf numFmtId="4" fontId="13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13" fillId="3" borderId="7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right" vertical="center"/>
    </xf>
    <xf numFmtId="0" fontId="16" fillId="4" borderId="7" xfId="0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left" vertical="center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3" TargetMode="External" /><Relationship Id="rId2" Type="http://schemas.openxmlformats.org/officeDocument/2006/relationships/hyperlink" Target="https://podminky.urs.cz/item/CS_URS_2023_01/113202111" TargetMode="External" /><Relationship Id="rId3" Type="http://schemas.openxmlformats.org/officeDocument/2006/relationships/hyperlink" Target="https://podminky.urs.cz/item/CS_URS_2023_01/113204111" TargetMode="External" /><Relationship Id="rId4" Type="http://schemas.openxmlformats.org/officeDocument/2006/relationships/hyperlink" Target="https://podminky.urs.cz/item/CS_URS_2023_01/122251104" TargetMode="External" /><Relationship Id="rId5" Type="http://schemas.openxmlformats.org/officeDocument/2006/relationships/hyperlink" Target="https://podminky.urs.cz/item/CS_URS_2023_01/122351104" TargetMode="External" /><Relationship Id="rId6" Type="http://schemas.openxmlformats.org/officeDocument/2006/relationships/hyperlink" Target="https://podminky.urs.cz/item/CS_URS_2023_01/129911113" TargetMode="External" /><Relationship Id="rId7" Type="http://schemas.openxmlformats.org/officeDocument/2006/relationships/hyperlink" Target="https://podminky.urs.cz/item/CS_URS_2023_01/129911122" TargetMode="External" /><Relationship Id="rId8" Type="http://schemas.openxmlformats.org/officeDocument/2006/relationships/hyperlink" Target="https://podminky.urs.cz/item/CS_URS_2023_01/162751117" TargetMode="External" /><Relationship Id="rId9" Type="http://schemas.openxmlformats.org/officeDocument/2006/relationships/hyperlink" Target="https://podminky.urs.cz/item/CS_URS_2023_01/162751119" TargetMode="External" /><Relationship Id="rId10" Type="http://schemas.openxmlformats.org/officeDocument/2006/relationships/hyperlink" Target="https://podminky.urs.cz/item/CS_URS_2023_01/171151103" TargetMode="External" /><Relationship Id="rId11" Type="http://schemas.openxmlformats.org/officeDocument/2006/relationships/hyperlink" Target="https://podminky.urs.cz/item/CS_URS_2023_01/171201201" TargetMode="External" /><Relationship Id="rId12" Type="http://schemas.openxmlformats.org/officeDocument/2006/relationships/hyperlink" Target="https://podminky.urs.cz/item/CS_URS_2023_01/171201231" TargetMode="External" /><Relationship Id="rId13" Type="http://schemas.openxmlformats.org/officeDocument/2006/relationships/hyperlink" Target="https://podminky.urs.cz/item/CS_URS_2023_01/181951114" TargetMode="External" /><Relationship Id="rId14" Type="http://schemas.openxmlformats.org/officeDocument/2006/relationships/hyperlink" Target="https://podminky.urs.cz/item/CS_URS_2023_01/212752102" TargetMode="External" /><Relationship Id="rId15" Type="http://schemas.openxmlformats.org/officeDocument/2006/relationships/hyperlink" Target="https://podminky.urs.cz/item/CS_URS_2023_01/212752501" TargetMode="External" /><Relationship Id="rId16" Type="http://schemas.openxmlformats.org/officeDocument/2006/relationships/hyperlink" Target="https://podminky.urs.cz/item/CS_URS_2023_01/272313611" TargetMode="External" /><Relationship Id="rId17" Type="http://schemas.openxmlformats.org/officeDocument/2006/relationships/hyperlink" Target="https://podminky.urs.cz/item/CS_URS_2023_01/273316121" TargetMode="External" /><Relationship Id="rId18" Type="http://schemas.openxmlformats.org/officeDocument/2006/relationships/hyperlink" Target="https://podminky.urs.cz/item/CS_URS_2023_01/327215111" TargetMode="External" /><Relationship Id="rId19" Type="http://schemas.openxmlformats.org/officeDocument/2006/relationships/hyperlink" Target="https://podminky.urs.cz/item/CS_URS_2023_01/564851111" TargetMode="External" /><Relationship Id="rId20" Type="http://schemas.openxmlformats.org/officeDocument/2006/relationships/hyperlink" Target="https://podminky.urs.cz/item/CS_URS_2023_01/564861111" TargetMode="External" /><Relationship Id="rId21" Type="http://schemas.openxmlformats.org/officeDocument/2006/relationships/hyperlink" Target="https://podminky.urs.cz/item/CS_URS_2023_01/596211113" TargetMode="External" /><Relationship Id="rId22" Type="http://schemas.openxmlformats.org/officeDocument/2006/relationships/hyperlink" Target="https://podminky.urs.cz/item/CS_URS_2023_01/631311235" TargetMode="External" /><Relationship Id="rId23" Type="http://schemas.openxmlformats.org/officeDocument/2006/relationships/hyperlink" Target="https://podminky.urs.cz/item/CS_URS_2023_01/631319204" TargetMode="External" /><Relationship Id="rId24" Type="http://schemas.openxmlformats.org/officeDocument/2006/relationships/hyperlink" Target="https://podminky.urs.cz/item/CS_URS_2023_01/890211811" TargetMode="External" /><Relationship Id="rId25" Type="http://schemas.openxmlformats.org/officeDocument/2006/relationships/hyperlink" Target="https://podminky.urs.cz/item/CS_URS_2023_01/894221116" TargetMode="External" /><Relationship Id="rId26" Type="http://schemas.openxmlformats.org/officeDocument/2006/relationships/hyperlink" Target="https://podminky.urs.cz/item/CS_URS_2023_01/894812356" TargetMode="External" /><Relationship Id="rId27" Type="http://schemas.openxmlformats.org/officeDocument/2006/relationships/hyperlink" Target="https://podminky.urs.cz/item/CS_URS_2023_01/895270101" TargetMode="External" /><Relationship Id="rId28" Type="http://schemas.openxmlformats.org/officeDocument/2006/relationships/hyperlink" Target="https://podminky.urs.cz/item/CS_URS_2023_01/895270135" TargetMode="External" /><Relationship Id="rId29" Type="http://schemas.openxmlformats.org/officeDocument/2006/relationships/hyperlink" Target="https://podminky.urs.cz/item/CS_URS_2023_01/895270201" TargetMode="External" /><Relationship Id="rId30" Type="http://schemas.openxmlformats.org/officeDocument/2006/relationships/hyperlink" Target="https://podminky.urs.cz/item/CS_URS_2023_01/916131213" TargetMode="External" /><Relationship Id="rId31" Type="http://schemas.openxmlformats.org/officeDocument/2006/relationships/hyperlink" Target="https://podminky.urs.cz/item/CS_URS_2023_01/916231213" TargetMode="External" /><Relationship Id="rId32" Type="http://schemas.openxmlformats.org/officeDocument/2006/relationships/hyperlink" Target="https://podminky.urs.cz/item/CS_URS_2023_01/916991121" TargetMode="External" /><Relationship Id="rId33" Type="http://schemas.openxmlformats.org/officeDocument/2006/relationships/hyperlink" Target="https://podminky.urs.cz/item/CS_URS_2023_01/919413121" TargetMode="External" /><Relationship Id="rId34" Type="http://schemas.openxmlformats.org/officeDocument/2006/relationships/hyperlink" Target="https://podminky.urs.cz/item/CS_URS_2023_01/919441221" TargetMode="External" /><Relationship Id="rId35" Type="http://schemas.openxmlformats.org/officeDocument/2006/relationships/hyperlink" Target="https://podminky.urs.cz/item/CS_URS_2023_01/919521140" TargetMode="External" /><Relationship Id="rId36" Type="http://schemas.openxmlformats.org/officeDocument/2006/relationships/hyperlink" Target="https://podminky.urs.cz/item/CS_URS_2023_01/919726123" TargetMode="External" /><Relationship Id="rId37" Type="http://schemas.openxmlformats.org/officeDocument/2006/relationships/hyperlink" Target="https://podminky.urs.cz/item/CS_URS_2023_01/935112111" TargetMode="External" /><Relationship Id="rId38" Type="http://schemas.openxmlformats.org/officeDocument/2006/relationships/hyperlink" Target="https://podminky.urs.cz/item/CS_URS_2023_01/935112211" TargetMode="External" /><Relationship Id="rId39" Type="http://schemas.openxmlformats.org/officeDocument/2006/relationships/hyperlink" Target="https://podminky.urs.cz/item/CS_URS_2023_01/935114111" TargetMode="External" /><Relationship Id="rId40" Type="http://schemas.openxmlformats.org/officeDocument/2006/relationships/hyperlink" Target="https://podminky.urs.cz/item/CS_URS_2023_01/966008212" TargetMode="External" /><Relationship Id="rId41" Type="http://schemas.openxmlformats.org/officeDocument/2006/relationships/hyperlink" Target="https://podminky.urs.cz/item/CS_URS_2023_01/997221561" TargetMode="External" /><Relationship Id="rId42" Type="http://schemas.openxmlformats.org/officeDocument/2006/relationships/hyperlink" Target="https://podminky.urs.cz/item/CS_URS_2023_01/997221569" TargetMode="External" /><Relationship Id="rId43" Type="http://schemas.openxmlformats.org/officeDocument/2006/relationships/hyperlink" Target="https://podminky.urs.cz/item/CS_URS_2023_01/997221611" TargetMode="External" /><Relationship Id="rId44" Type="http://schemas.openxmlformats.org/officeDocument/2006/relationships/hyperlink" Target="https://podminky.urs.cz/item/CS_URS_2023_01/997221861" TargetMode="External" /><Relationship Id="rId45" Type="http://schemas.openxmlformats.org/officeDocument/2006/relationships/hyperlink" Target="https://podminky.urs.cz/item/CS_URS_2023_01/998223011" TargetMode="External" /><Relationship Id="rId4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74151103" TargetMode="External" /><Relationship Id="rId2" Type="http://schemas.openxmlformats.org/officeDocument/2006/relationships/hyperlink" Target="https://podminky.urs.cz/item/CS_URS_2023_01/181351003" TargetMode="External" /><Relationship Id="rId3" Type="http://schemas.openxmlformats.org/officeDocument/2006/relationships/hyperlink" Target="https://podminky.urs.cz/item/CS_URS_2023_01/181411131" TargetMode="External" /><Relationship Id="rId4" Type="http://schemas.openxmlformats.org/officeDocument/2006/relationships/hyperlink" Target="https://podminky.urs.cz/item/CS_URS_2023_01/181451164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351104" TargetMode="External" /><Relationship Id="rId2" Type="http://schemas.openxmlformats.org/officeDocument/2006/relationships/hyperlink" Target="https://podminky.urs.cz/item/CS_URS_2023_01/162751117" TargetMode="External" /><Relationship Id="rId3" Type="http://schemas.openxmlformats.org/officeDocument/2006/relationships/hyperlink" Target="https://podminky.urs.cz/item/CS_URS_2023_01/162751119" TargetMode="External" /><Relationship Id="rId4" Type="http://schemas.openxmlformats.org/officeDocument/2006/relationships/hyperlink" Target="https://podminky.urs.cz/item/CS_URS_2023_01/171201201" TargetMode="External" /><Relationship Id="rId5" Type="http://schemas.openxmlformats.org/officeDocument/2006/relationships/hyperlink" Target="https://podminky.urs.cz/item/CS_URS_2023_01/171201221" TargetMode="External" /><Relationship Id="rId6" Type="http://schemas.openxmlformats.org/officeDocument/2006/relationships/hyperlink" Target="https://podminky.urs.cz/item/CS_URS_2023_01/174151103" TargetMode="External" /><Relationship Id="rId7" Type="http://schemas.openxmlformats.org/officeDocument/2006/relationships/hyperlink" Target="https://podminky.urs.cz/item/CS_URS_2023_01/181451164" TargetMode="External" /><Relationship Id="rId8" Type="http://schemas.openxmlformats.org/officeDocument/2006/relationships/hyperlink" Target="https://podminky.urs.cz/item/CS_URS_2023_01/212752501" TargetMode="External" /><Relationship Id="rId9" Type="http://schemas.openxmlformats.org/officeDocument/2006/relationships/hyperlink" Target="https://podminky.urs.cz/item/CS_URS_2023_01/272313611" TargetMode="External" /><Relationship Id="rId10" Type="http://schemas.openxmlformats.org/officeDocument/2006/relationships/hyperlink" Target="https://podminky.urs.cz/item/CS_URS_2023_01/273351121" TargetMode="External" /><Relationship Id="rId11" Type="http://schemas.openxmlformats.org/officeDocument/2006/relationships/hyperlink" Target="https://podminky.urs.cz/item/CS_URS_2023_01/273351122" TargetMode="External" /><Relationship Id="rId12" Type="http://schemas.openxmlformats.org/officeDocument/2006/relationships/hyperlink" Target="https://podminky.urs.cz/item/CS_URS_2023_01/279322512" TargetMode="External" /><Relationship Id="rId13" Type="http://schemas.openxmlformats.org/officeDocument/2006/relationships/hyperlink" Target="https://podminky.urs.cz/item/CS_URS_2023_01/327215111" TargetMode="External" /><Relationship Id="rId14" Type="http://schemas.openxmlformats.org/officeDocument/2006/relationships/hyperlink" Target="https://podminky.urs.cz/item/CS_URS_2023_01/327361006" TargetMode="External" /><Relationship Id="rId15" Type="http://schemas.openxmlformats.org/officeDocument/2006/relationships/hyperlink" Target="https://podminky.urs.cz/item/CS_URS_2023_01/434121415" TargetMode="External" /><Relationship Id="rId16" Type="http://schemas.openxmlformats.org/officeDocument/2006/relationships/hyperlink" Target="https://podminky.urs.cz/item/CS_URS_2021_01/594511111" TargetMode="External" /><Relationship Id="rId17" Type="http://schemas.openxmlformats.org/officeDocument/2006/relationships/hyperlink" Target="https://podminky.urs.cz/item/CS_URS_2023_01/871315211" TargetMode="External" /><Relationship Id="rId18" Type="http://schemas.openxmlformats.org/officeDocument/2006/relationships/hyperlink" Target="https://podminky.urs.cz/item/CS_URS_2023_01/871355211" TargetMode="External" /><Relationship Id="rId19" Type="http://schemas.openxmlformats.org/officeDocument/2006/relationships/hyperlink" Target="https://podminky.urs.cz/item/CS_URS_2023_01/877265271" TargetMode="External" /><Relationship Id="rId20" Type="http://schemas.openxmlformats.org/officeDocument/2006/relationships/hyperlink" Target="https://podminky.urs.cz/item/CS_URS_2023_01/895270101" TargetMode="External" /><Relationship Id="rId21" Type="http://schemas.openxmlformats.org/officeDocument/2006/relationships/hyperlink" Target="https://podminky.urs.cz/item/CS_URS_2023_01/895270131" TargetMode="External" /><Relationship Id="rId22" Type="http://schemas.openxmlformats.org/officeDocument/2006/relationships/hyperlink" Target="https://podminky.urs.cz/item/CS_URS_2023_01/895270135" TargetMode="External" /><Relationship Id="rId23" Type="http://schemas.openxmlformats.org/officeDocument/2006/relationships/hyperlink" Target="https://podminky.urs.cz/item/CS_URS_2023_01/911121111" TargetMode="External" /><Relationship Id="rId24" Type="http://schemas.openxmlformats.org/officeDocument/2006/relationships/hyperlink" Target="https://podminky.urs.cz/item/CS_URS_2023_01/916991121" TargetMode="External" /><Relationship Id="rId25" Type="http://schemas.openxmlformats.org/officeDocument/2006/relationships/hyperlink" Target="https://podminky.urs.cz/item/CS_URS_2023_01/919413121" TargetMode="External" /><Relationship Id="rId26" Type="http://schemas.openxmlformats.org/officeDocument/2006/relationships/hyperlink" Target="https://podminky.urs.cz/item/CS_URS_2023_01/935112111" TargetMode="External" /><Relationship Id="rId27" Type="http://schemas.openxmlformats.org/officeDocument/2006/relationships/hyperlink" Target="https://podminky.urs.cz/item/CS_URS_2023_01/998223011" TargetMode="External" /><Relationship Id="rId28" Type="http://schemas.openxmlformats.org/officeDocument/2006/relationships/hyperlink" Target="https://podminky.urs.cz/item/CS_URS_2023_01/711132111" TargetMode="External" /><Relationship Id="rId29" Type="http://schemas.openxmlformats.org/officeDocument/2006/relationships/hyperlink" Target="https://podminky.urs.cz/item/CS_URS_2023_01/711161112" TargetMode="External" /><Relationship Id="rId30" Type="http://schemas.openxmlformats.org/officeDocument/2006/relationships/hyperlink" Target="https://podminky.urs.cz/item/CS_URS_2023_01/711311001" TargetMode="External" /><Relationship Id="rId3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0"/>
  <sheetViews>
    <sheetView showGridLines="0" workbookViewId="0" topLeftCell="A1"/>
  </sheetViews>
  <sheetFormatPr defaultColWidth="9.33203125" defaultRowHeight="11.2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49" width="21.66015625" style="0" hidden="1" customWidth="1"/>
    <col min="50" max="51" width="25" style="0" hidden="1" customWidth="1"/>
    <col min="52" max="52" width="21.66015625" style="0" hidden="1" customWidth="1"/>
    <col min="53" max="53" width="19.16015625" style="0" hidden="1" customWidth="1"/>
    <col min="54" max="54" width="25" style="0" hidden="1" customWidth="1"/>
    <col min="55" max="55" width="21.66015625" style="0" hidden="1" customWidth="1"/>
    <col min="56" max="56" width="19.16015625" style="0" hidden="1" customWidth="1"/>
    <col min="57" max="57" width="66.5" style="0" customWidth="1"/>
    <col min="71" max="91" width="9.33203125" style="0" hidden="1" customWidth="1"/>
  </cols>
  <sheetData>
    <row r="1" spans="1:74" ht="12">
      <c r="A1" s="1" t="s">
        <v>0</v>
      </c>
      <c r="AZ1" s="1" t="s">
        <v>1</v>
      </c>
      <c r="BA1" s="1" t="s">
        <v>2</v>
      </c>
      <c r="BB1" s="1" t="s">
        <v>3</v>
      </c>
      <c r="BT1" s="1" t="s">
        <v>4</v>
      </c>
      <c r="BU1" s="1" t="s">
        <v>4</v>
      </c>
      <c r="BV1" s="1" t="s">
        <v>5</v>
      </c>
    </row>
    <row r="2" spans="44:72" ht="36.95" customHeight="1"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S2" s="2" t="s">
        <v>6</v>
      </c>
      <c r="BT2" s="2" t="s">
        <v>7</v>
      </c>
    </row>
    <row r="3" spans="2:72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  <c r="BS3" s="2" t="s">
        <v>6</v>
      </c>
      <c r="BT3" s="2" t="s">
        <v>8</v>
      </c>
    </row>
    <row r="4" spans="2:71" ht="24.95" customHeight="1">
      <c r="B4" s="5"/>
      <c r="D4" s="6" t="s">
        <v>9</v>
      </c>
      <c r="AR4" s="5"/>
      <c r="AS4" s="7" t="s">
        <v>10</v>
      </c>
      <c r="BE4" s="8" t="s">
        <v>11</v>
      </c>
      <c r="BS4" s="2" t="s">
        <v>12</v>
      </c>
    </row>
    <row r="5" spans="2:71" ht="12" customHeight="1">
      <c r="B5" s="5"/>
      <c r="D5" s="9" t="s">
        <v>13</v>
      </c>
      <c r="K5" s="261" t="s">
        <v>14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R5" s="5"/>
      <c r="BE5" s="258" t="s">
        <v>15</v>
      </c>
      <c r="BS5" s="2" t="s">
        <v>6</v>
      </c>
    </row>
    <row r="6" spans="2:71" ht="36.95" customHeight="1">
      <c r="B6" s="5"/>
      <c r="D6" s="11" t="s">
        <v>16</v>
      </c>
      <c r="K6" s="262" t="s">
        <v>17</v>
      </c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R6" s="5"/>
      <c r="BE6" s="259"/>
      <c r="BS6" s="2" t="s">
        <v>6</v>
      </c>
    </row>
    <row r="7" spans="2:71" ht="12" customHeight="1">
      <c r="B7" s="5"/>
      <c r="D7" s="12" t="s">
        <v>18</v>
      </c>
      <c r="K7" s="10" t="s">
        <v>19</v>
      </c>
      <c r="AK7" s="12" t="s">
        <v>20</v>
      </c>
      <c r="AN7" s="10" t="s">
        <v>19</v>
      </c>
      <c r="AR7" s="5"/>
      <c r="BE7" s="259"/>
      <c r="BS7" s="2" t="s">
        <v>6</v>
      </c>
    </row>
    <row r="8" spans="2:71" ht="12" customHeight="1">
      <c r="B8" s="5"/>
      <c r="D8" s="12" t="s">
        <v>21</v>
      </c>
      <c r="K8" s="10" t="s">
        <v>22</v>
      </c>
      <c r="AK8" s="12" t="s">
        <v>23</v>
      </c>
      <c r="AN8" s="13" t="s">
        <v>24</v>
      </c>
      <c r="AR8" s="5"/>
      <c r="BE8" s="259"/>
      <c r="BS8" s="2" t="s">
        <v>6</v>
      </c>
    </row>
    <row r="9" spans="2:71" ht="14.45" customHeight="1">
      <c r="B9" s="5"/>
      <c r="AR9" s="5"/>
      <c r="BE9" s="259"/>
      <c r="BS9" s="2" t="s">
        <v>6</v>
      </c>
    </row>
    <row r="10" spans="2:71" ht="12" customHeight="1">
      <c r="B10" s="5"/>
      <c r="D10" s="12" t="s">
        <v>25</v>
      </c>
      <c r="AK10" s="12" t="s">
        <v>26</v>
      </c>
      <c r="AN10" s="10" t="s">
        <v>27</v>
      </c>
      <c r="AR10" s="5"/>
      <c r="BE10" s="259"/>
      <c r="BS10" s="2" t="s">
        <v>6</v>
      </c>
    </row>
    <row r="11" spans="2:71" ht="18.4" customHeight="1">
      <c r="B11" s="5"/>
      <c r="E11" s="10" t="s">
        <v>28</v>
      </c>
      <c r="AK11" s="12" t="s">
        <v>29</v>
      </c>
      <c r="AN11" s="10" t="s">
        <v>30</v>
      </c>
      <c r="AR11" s="5"/>
      <c r="BE11" s="259"/>
      <c r="BS11" s="2" t="s">
        <v>6</v>
      </c>
    </row>
    <row r="12" spans="2:71" ht="6.95" customHeight="1">
      <c r="B12" s="5"/>
      <c r="AR12" s="5"/>
      <c r="BE12" s="259"/>
      <c r="BS12" s="2" t="s">
        <v>6</v>
      </c>
    </row>
    <row r="13" spans="2:71" ht="12" customHeight="1">
      <c r="B13" s="5"/>
      <c r="D13" s="12" t="s">
        <v>31</v>
      </c>
      <c r="AK13" s="12" t="s">
        <v>26</v>
      </c>
      <c r="AN13" s="14" t="s">
        <v>32</v>
      </c>
      <c r="AR13" s="5"/>
      <c r="BE13" s="259"/>
      <c r="BS13" s="2" t="s">
        <v>6</v>
      </c>
    </row>
    <row r="14" spans="2:71" ht="12.75">
      <c r="B14" s="5"/>
      <c r="E14" s="263" t="s">
        <v>32</v>
      </c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12" t="s">
        <v>29</v>
      </c>
      <c r="AN14" s="14" t="s">
        <v>32</v>
      </c>
      <c r="AR14" s="5"/>
      <c r="BE14" s="259"/>
      <c r="BS14" s="2" t="s">
        <v>6</v>
      </c>
    </row>
    <row r="15" spans="2:71" ht="6.95" customHeight="1">
      <c r="B15" s="5"/>
      <c r="AR15" s="5"/>
      <c r="BE15" s="259"/>
      <c r="BS15" s="2" t="s">
        <v>4</v>
      </c>
    </row>
    <row r="16" spans="2:71" ht="12" customHeight="1">
      <c r="B16" s="5"/>
      <c r="D16" s="12" t="s">
        <v>33</v>
      </c>
      <c r="AK16" s="12" t="s">
        <v>26</v>
      </c>
      <c r="AN16" s="10" t="s">
        <v>34</v>
      </c>
      <c r="AR16" s="5"/>
      <c r="BE16" s="259"/>
      <c r="BS16" s="2" t="s">
        <v>4</v>
      </c>
    </row>
    <row r="17" spans="2:71" ht="18.4" customHeight="1">
      <c r="B17" s="5"/>
      <c r="E17" s="10" t="s">
        <v>35</v>
      </c>
      <c r="AK17" s="12" t="s">
        <v>29</v>
      </c>
      <c r="AN17" s="10" t="s">
        <v>36</v>
      </c>
      <c r="AR17" s="5"/>
      <c r="BE17" s="259"/>
      <c r="BS17" s="2" t="s">
        <v>37</v>
      </c>
    </row>
    <row r="18" spans="2:71" ht="6.95" customHeight="1">
      <c r="B18" s="5"/>
      <c r="AR18" s="5"/>
      <c r="BE18" s="259"/>
      <c r="BS18" s="2" t="s">
        <v>6</v>
      </c>
    </row>
    <row r="19" spans="2:71" ht="12" customHeight="1">
      <c r="B19" s="5"/>
      <c r="D19" s="12" t="s">
        <v>38</v>
      </c>
      <c r="AK19" s="12" t="s">
        <v>26</v>
      </c>
      <c r="AN19" s="10" t="s">
        <v>34</v>
      </c>
      <c r="AR19" s="5"/>
      <c r="BE19" s="259"/>
      <c r="BS19" s="2" t="s">
        <v>6</v>
      </c>
    </row>
    <row r="20" spans="2:71" ht="18.4" customHeight="1">
      <c r="B20" s="5"/>
      <c r="E20" s="10" t="s">
        <v>35</v>
      </c>
      <c r="AK20" s="12" t="s">
        <v>29</v>
      </c>
      <c r="AN20" s="10" t="s">
        <v>36</v>
      </c>
      <c r="AR20" s="5"/>
      <c r="BE20" s="259"/>
      <c r="BS20" s="2" t="s">
        <v>4</v>
      </c>
    </row>
    <row r="21" spans="2:57" ht="6.95" customHeight="1">
      <c r="B21" s="5"/>
      <c r="AR21" s="5"/>
      <c r="BE21" s="259"/>
    </row>
    <row r="22" spans="2:57" ht="12" customHeight="1">
      <c r="B22" s="5"/>
      <c r="D22" s="12" t="s">
        <v>39</v>
      </c>
      <c r="AR22" s="5"/>
      <c r="BE22" s="259"/>
    </row>
    <row r="23" spans="2:57" ht="47.25" customHeight="1">
      <c r="B23" s="5"/>
      <c r="E23" s="265" t="s">
        <v>40</v>
      </c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R23" s="5"/>
      <c r="BE23" s="259"/>
    </row>
    <row r="24" spans="2:57" ht="6.95" customHeight="1">
      <c r="B24" s="5"/>
      <c r="AR24" s="5"/>
      <c r="BE24" s="259"/>
    </row>
    <row r="25" spans="2:57" ht="6.95" customHeight="1">
      <c r="B25" s="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R25" s="5"/>
      <c r="BE25" s="259"/>
    </row>
    <row r="26" spans="2:57" s="17" customFormat="1" ht="25.9" customHeight="1">
      <c r="B26" s="18"/>
      <c r="D26" s="19" t="s">
        <v>41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66">
        <f>ROUND(AG54,2)</f>
        <v>0</v>
      </c>
      <c r="AL26" s="267"/>
      <c r="AM26" s="267"/>
      <c r="AN26" s="267"/>
      <c r="AO26" s="267"/>
      <c r="AR26" s="18"/>
      <c r="BE26" s="259"/>
    </row>
    <row r="27" spans="2:57" s="17" customFormat="1" ht="6.95" customHeight="1">
      <c r="B27" s="18"/>
      <c r="AR27" s="18"/>
      <c r="BE27" s="259"/>
    </row>
    <row r="28" spans="2:57" s="17" customFormat="1" ht="12.75">
      <c r="B28" s="18"/>
      <c r="L28" s="268" t="s">
        <v>42</v>
      </c>
      <c r="M28" s="268"/>
      <c r="N28" s="268"/>
      <c r="O28" s="268"/>
      <c r="P28" s="268"/>
      <c r="W28" s="268" t="s">
        <v>43</v>
      </c>
      <c r="X28" s="268"/>
      <c r="Y28" s="268"/>
      <c r="Z28" s="268"/>
      <c r="AA28" s="268"/>
      <c r="AB28" s="268"/>
      <c r="AC28" s="268"/>
      <c r="AD28" s="268"/>
      <c r="AE28" s="268"/>
      <c r="AK28" s="268" t="s">
        <v>44</v>
      </c>
      <c r="AL28" s="268"/>
      <c r="AM28" s="268"/>
      <c r="AN28" s="268"/>
      <c r="AO28" s="268"/>
      <c r="AR28" s="18"/>
      <c r="BE28" s="259"/>
    </row>
    <row r="29" spans="2:57" s="22" customFormat="1" ht="14.45" customHeight="1">
      <c r="B29" s="23"/>
      <c r="D29" s="12" t="s">
        <v>45</v>
      </c>
      <c r="F29" s="12" t="s">
        <v>46</v>
      </c>
      <c r="L29" s="271">
        <v>0.21</v>
      </c>
      <c r="M29" s="270"/>
      <c r="N29" s="270"/>
      <c r="O29" s="270"/>
      <c r="P29" s="270"/>
      <c r="W29" s="269">
        <f>ROUND(AZ54,2)</f>
        <v>0</v>
      </c>
      <c r="X29" s="270"/>
      <c r="Y29" s="270"/>
      <c r="Z29" s="270"/>
      <c r="AA29" s="270"/>
      <c r="AB29" s="270"/>
      <c r="AC29" s="270"/>
      <c r="AD29" s="270"/>
      <c r="AE29" s="270"/>
      <c r="AK29" s="269">
        <f>ROUND(AV54,2)</f>
        <v>0</v>
      </c>
      <c r="AL29" s="270"/>
      <c r="AM29" s="270"/>
      <c r="AN29" s="270"/>
      <c r="AO29" s="270"/>
      <c r="AR29" s="23"/>
      <c r="BE29" s="260"/>
    </row>
    <row r="30" spans="2:57" s="22" customFormat="1" ht="14.45" customHeight="1">
      <c r="B30" s="23"/>
      <c r="F30" s="12" t="s">
        <v>47</v>
      </c>
      <c r="L30" s="271">
        <v>0.15</v>
      </c>
      <c r="M30" s="270"/>
      <c r="N30" s="270"/>
      <c r="O30" s="270"/>
      <c r="P30" s="270"/>
      <c r="W30" s="269">
        <f>ROUND(BA54,2)</f>
        <v>0</v>
      </c>
      <c r="X30" s="270"/>
      <c r="Y30" s="270"/>
      <c r="Z30" s="270"/>
      <c r="AA30" s="270"/>
      <c r="AB30" s="270"/>
      <c r="AC30" s="270"/>
      <c r="AD30" s="270"/>
      <c r="AE30" s="270"/>
      <c r="AK30" s="269">
        <f>ROUND(AW54,2)</f>
        <v>0</v>
      </c>
      <c r="AL30" s="270"/>
      <c r="AM30" s="270"/>
      <c r="AN30" s="270"/>
      <c r="AO30" s="270"/>
      <c r="AR30" s="23"/>
      <c r="BE30" s="260"/>
    </row>
    <row r="31" spans="2:57" s="22" customFormat="1" ht="14.45" customHeight="1" hidden="1">
      <c r="B31" s="23"/>
      <c r="F31" s="12" t="s">
        <v>48</v>
      </c>
      <c r="L31" s="271">
        <v>0.21</v>
      </c>
      <c r="M31" s="270"/>
      <c r="N31" s="270"/>
      <c r="O31" s="270"/>
      <c r="P31" s="270"/>
      <c r="W31" s="269">
        <f>ROUND(BB54,2)</f>
        <v>0</v>
      </c>
      <c r="X31" s="270"/>
      <c r="Y31" s="270"/>
      <c r="Z31" s="270"/>
      <c r="AA31" s="270"/>
      <c r="AB31" s="270"/>
      <c r="AC31" s="270"/>
      <c r="AD31" s="270"/>
      <c r="AE31" s="270"/>
      <c r="AK31" s="269">
        <v>0</v>
      </c>
      <c r="AL31" s="270"/>
      <c r="AM31" s="270"/>
      <c r="AN31" s="270"/>
      <c r="AO31" s="270"/>
      <c r="AR31" s="23"/>
      <c r="BE31" s="260"/>
    </row>
    <row r="32" spans="2:57" s="22" customFormat="1" ht="14.45" customHeight="1" hidden="1">
      <c r="B32" s="23"/>
      <c r="F32" s="12" t="s">
        <v>49</v>
      </c>
      <c r="L32" s="271">
        <v>0.15</v>
      </c>
      <c r="M32" s="270"/>
      <c r="N32" s="270"/>
      <c r="O32" s="270"/>
      <c r="P32" s="270"/>
      <c r="W32" s="269">
        <f>ROUND(BC54,2)</f>
        <v>0</v>
      </c>
      <c r="X32" s="270"/>
      <c r="Y32" s="270"/>
      <c r="Z32" s="270"/>
      <c r="AA32" s="270"/>
      <c r="AB32" s="270"/>
      <c r="AC32" s="270"/>
      <c r="AD32" s="270"/>
      <c r="AE32" s="270"/>
      <c r="AK32" s="269">
        <v>0</v>
      </c>
      <c r="AL32" s="270"/>
      <c r="AM32" s="270"/>
      <c r="AN32" s="270"/>
      <c r="AO32" s="270"/>
      <c r="AR32" s="23"/>
      <c r="BE32" s="260"/>
    </row>
    <row r="33" spans="2:44" s="22" customFormat="1" ht="14.45" customHeight="1" hidden="1">
      <c r="B33" s="23"/>
      <c r="F33" s="12" t="s">
        <v>50</v>
      </c>
      <c r="L33" s="271">
        <v>0</v>
      </c>
      <c r="M33" s="270"/>
      <c r="N33" s="270"/>
      <c r="O33" s="270"/>
      <c r="P33" s="270"/>
      <c r="W33" s="269">
        <f>ROUND(BD54,2)</f>
        <v>0</v>
      </c>
      <c r="X33" s="270"/>
      <c r="Y33" s="270"/>
      <c r="Z33" s="270"/>
      <c r="AA33" s="270"/>
      <c r="AB33" s="270"/>
      <c r="AC33" s="270"/>
      <c r="AD33" s="270"/>
      <c r="AE33" s="270"/>
      <c r="AK33" s="269">
        <v>0</v>
      </c>
      <c r="AL33" s="270"/>
      <c r="AM33" s="270"/>
      <c r="AN33" s="270"/>
      <c r="AO33" s="270"/>
      <c r="AR33" s="23"/>
    </row>
    <row r="34" spans="2:44" s="17" customFormat="1" ht="6.95" customHeight="1">
      <c r="B34" s="18"/>
      <c r="AR34" s="18"/>
    </row>
    <row r="35" spans="2:44" s="17" customFormat="1" ht="25.9" customHeight="1">
      <c r="B35" s="18"/>
      <c r="C35" s="24"/>
      <c r="D35" s="25" t="s">
        <v>51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7" t="s">
        <v>52</v>
      </c>
      <c r="U35" s="26"/>
      <c r="V35" s="26"/>
      <c r="W35" s="26"/>
      <c r="X35" s="275" t="s">
        <v>53</v>
      </c>
      <c r="Y35" s="273"/>
      <c r="Z35" s="273"/>
      <c r="AA35" s="273"/>
      <c r="AB35" s="273"/>
      <c r="AC35" s="26"/>
      <c r="AD35" s="26"/>
      <c r="AE35" s="26"/>
      <c r="AF35" s="26"/>
      <c r="AG35" s="26"/>
      <c r="AH35" s="26"/>
      <c r="AI35" s="26"/>
      <c r="AJ35" s="26"/>
      <c r="AK35" s="272">
        <f>SUM(AK26:AK33)</f>
        <v>0</v>
      </c>
      <c r="AL35" s="273"/>
      <c r="AM35" s="273"/>
      <c r="AN35" s="273"/>
      <c r="AO35" s="274"/>
      <c r="AP35" s="24"/>
      <c r="AQ35" s="24"/>
      <c r="AR35" s="18"/>
    </row>
    <row r="36" spans="2:44" s="17" customFormat="1" ht="6.95" customHeight="1">
      <c r="B36" s="18"/>
      <c r="AR36" s="18"/>
    </row>
    <row r="37" spans="2:44" s="17" customFormat="1" ht="6.9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18"/>
    </row>
    <row r="41" spans="2:44" s="17" customFormat="1" ht="6.95" customHeight="1"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18"/>
    </row>
    <row r="42" spans="2:44" s="17" customFormat="1" ht="24.95" customHeight="1">
      <c r="B42" s="18"/>
      <c r="C42" s="6" t="s">
        <v>54</v>
      </c>
      <c r="AR42" s="18"/>
    </row>
    <row r="43" spans="2:44" s="17" customFormat="1" ht="6.95" customHeight="1">
      <c r="B43" s="18"/>
      <c r="AR43" s="18"/>
    </row>
    <row r="44" spans="2:44" s="32" customFormat="1" ht="12" customHeight="1">
      <c r="B44" s="33"/>
      <c r="C44" s="12" t="s">
        <v>13</v>
      </c>
      <c r="L44" s="32" t="str">
        <f aca="true" t="shared" si="0" ref="L44:L45">K5</f>
        <v>029/2021</v>
      </c>
      <c r="AR44" s="33"/>
    </row>
    <row r="45" spans="2:44" s="34" customFormat="1" ht="36.95" customHeight="1">
      <c r="B45" s="35"/>
      <c r="C45" s="36" t="s">
        <v>16</v>
      </c>
      <c r="L45" s="276" t="str">
        <f t="shared" si="0"/>
        <v>Výstavba chodníku podél sil. III_3589, Chrudim - Vlčnov</v>
      </c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R45" s="35"/>
    </row>
    <row r="46" spans="2:44" s="17" customFormat="1" ht="6.95" customHeight="1">
      <c r="B46" s="18"/>
      <c r="AR46" s="18"/>
    </row>
    <row r="47" spans="2:44" s="17" customFormat="1" ht="12" customHeight="1">
      <c r="B47" s="18"/>
      <c r="C47" s="12" t="s">
        <v>21</v>
      </c>
      <c r="L47" s="37" t="str">
        <f>IF(K8="","",K8)</f>
        <v>Vlčnov</v>
      </c>
      <c r="AI47" s="12" t="s">
        <v>23</v>
      </c>
      <c r="AM47" s="278" t="str">
        <f>IF(AN8="","",AN8)</f>
        <v>12. 1. 2022</v>
      </c>
      <c r="AN47" s="278"/>
      <c r="AR47" s="18"/>
    </row>
    <row r="48" spans="2:44" s="17" customFormat="1" ht="6.95" customHeight="1">
      <c r="B48" s="18"/>
      <c r="AR48" s="18"/>
    </row>
    <row r="49" spans="2:56" s="17" customFormat="1" ht="15.2" customHeight="1">
      <c r="B49" s="18"/>
      <c r="C49" s="12" t="s">
        <v>25</v>
      </c>
      <c r="L49" s="32" t="str">
        <f>IF(E11="","",E11)</f>
        <v>Město Chrudim</v>
      </c>
      <c r="AI49" s="12" t="s">
        <v>33</v>
      </c>
      <c r="AM49" s="279" t="str">
        <f>IF(E17="","",E17)</f>
        <v>DI PROJEKT s.r.o.</v>
      </c>
      <c r="AN49" s="280"/>
      <c r="AO49" s="280"/>
      <c r="AP49" s="280"/>
      <c r="AR49" s="18"/>
      <c r="AS49" s="281" t="s">
        <v>55</v>
      </c>
      <c r="AT49" s="282"/>
      <c r="AU49" s="39"/>
      <c r="AV49" s="39"/>
      <c r="AW49" s="39"/>
      <c r="AX49" s="39"/>
      <c r="AY49" s="39"/>
      <c r="AZ49" s="39"/>
      <c r="BA49" s="39"/>
      <c r="BB49" s="39"/>
      <c r="BC49" s="39"/>
      <c r="BD49" s="40"/>
    </row>
    <row r="50" spans="2:56" s="17" customFormat="1" ht="15.2" customHeight="1">
      <c r="B50" s="18"/>
      <c r="C50" s="12" t="s">
        <v>31</v>
      </c>
      <c r="L50" s="32" t="str">
        <f>IF(E14="Vyplň údaj","",E14)</f>
        <v/>
      </c>
      <c r="AI50" s="12" t="s">
        <v>38</v>
      </c>
      <c r="AM50" s="279" t="str">
        <f>IF(E20="","",E20)</f>
        <v>DI PROJEKT s.r.o.</v>
      </c>
      <c r="AN50" s="280"/>
      <c r="AO50" s="280"/>
      <c r="AP50" s="280"/>
      <c r="AR50" s="18"/>
      <c r="AS50" s="283"/>
      <c r="AT50" s="284"/>
      <c r="BD50" s="42"/>
    </row>
    <row r="51" spans="2:56" s="17" customFormat="1" ht="10.9" customHeight="1">
      <c r="B51" s="18"/>
      <c r="AR51" s="18"/>
      <c r="AS51" s="283"/>
      <c r="AT51" s="284"/>
      <c r="BD51" s="42"/>
    </row>
    <row r="52" spans="2:56" s="17" customFormat="1" ht="29.25" customHeight="1">
      <c r="B52" s="18"/>
      <c r="C52" s="285" t="s">
        <v>56</v>
      </c>
      <c r="D52" s="286"/>
      <c r="E52" s="286"/>
      <c r="F52" s="286"/>
      <c r="G52" s="286"/>
      <c r="H52" s="43"/>
      <c r="I52" s="288" t="s">
        <v>57</v>
      </c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7" t="s">
        <v>58</v>
      </c>
      <c r="AH52" s="286"/>
      <c r="AI52" s="286"/>
      <c r="AJ52" s="286"/>
      <c r="AK52" s="286"/>
      <c r="AL52" s="286"/>
      <c r="AM52" s="286"/>
      <c r="AN52" s="288" t="s">
        <v>59</v>
      </c>
      <c r="AO52" s="286"/>
      <c r="AP52" s="286"/>
      <c r="AQ52" s="44" t="s">
        <v>60</v>
      </c>
      <c r="AR52" s="18"/>
      <c r="AS52" s="45" t="s">
        <v>61</v>
      </c>
      <c r="AT52" s="46" t="s">
        <v>62</v>
      </c>
      <c r="AU52" s="46" t="s">
        <v>63</v>
      </c>
      <c r="AV52" s="46" t="s">
        <v>64</v>
      </c>
      <c r="AW52" s="46" t="s">
        <v>65</v>
      </c>
      <c r="AX52" s="46" t="s">
        <v>66</v>
      </c>
      <c r="AY52" s="46" t="s">
        <v>67</v>
      </c>
      <c r="AZ52" s="46" t="s">
        <v>68</v>
      </c>
      <c r="BA52" s="46" t="s">
        <v>69</v>
      </c>
      <c r="BB52" s="46" t="s">
        <v>70</v>
      </c>
      <c r="BC52" s="46" t="s">
        <v>71</v>
      </c>
      <c r="BD52" s="47" t="s">
        <v>72</v>
      </c>
    </row>
    <row r="53" spans="2:56" s="17" customFormat="1" ht="10.9" customHeight="1">
      <c r="B53" s="18"/>
      <c r="AR53" s="18"/>
      <c r="AS53" s="48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40"/>
    </row>
    <row r="54" spans="2:90" s="49" customFormat="1" ht="32.45" customHeight="1">
      <c r="B54" s="50"/>
      <c r="C54" s="51" t="s">
        <v>73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289">
        <f>ROUND(SUM(AG55:AG58),2)</f>
        <v>0</v>
      </c>
      <c r="AH54" s="289"/>
      <c r="AI54" s="289"/>
      <c r="AJ54" s="289"/>
      <c r="AK54" s="289"/>
      <c r="AL54" s="289"/>
      <c r="AM54" s="289"/>
      <c r="AN54" s="290">
        <f aca="true" t="shared" si="1" ref="AN54:AN58">SUM(AG54,AT54)</f>
        <v>0</v>
      </c>
      <c r="AO54" s="290"/>
      <c r="AP54" s="290"/>
      <c r="AQ54" s="54" t="s">
        <v>19</v>
      </c>
      <c r="AR54" s="50"/>
      <c r="AS54" s="55">
        <f>ROUND(SUM(AS55:AS58),2)</f>
        <v>0</v>
      </c>
      <c r="AT54" s="56">
        <f aca="true" t="shared" si="2" ref="AT54:AT58">ROUND(SUM(AV54:AW54),2)</f>
        <v>0</v>
      </c>
      <c r="AU54" s="57">
        <f>ROUND(SUM(AU55:AU58),5)</f>
        <v>0</v>
      </c>
      <c r="AV54" s="56">
        <f>ROUND(AZ54*L29,2)</f>
        <v>0</v>
      </c>
      <c r="AW54" s="56">
        <f>ROUND(BA54*L30,2)</f>
        <v>0</v>
      </c>
      <c r="AX54" s="56">
        <f>ROUND(BB54*L29,2)</f>
        <v>0</v>
      </c>
      <c r="AY54" s="56">
        <f>ROUND(BC54*L30,2)</f>
        <v>0</v>
      </c>
      <c r="AZ54" s="56">
        <f>ROUND(SUM(AZ55:AZ58),2)</f>
        <v>0</v>
      </c>
      <c r="BA54" s="56">
        <f>ROUND(SUM(BA55:BA58),2)</f>
        <v>0</v>
      </c>
      <c r="BB54" s="56">
        <f>ROUND(SUM(BB55:BB58),2)</f>
        <v>0</v>
      </c>
      <c r="BC54" s="56">
        <f>ROUND(SUM(BC55:BC58),2)</f>
        <v>0</v>
      </c>
      <c r="BD54" s="58">
        <f>ROUND(SUM(BD55:BD58),2)</f>
        <v>0</v>
      </c>
      <c r="BS54" s="59" t="s">
        <v>74</v>
      </c>
      <c r="BT54" s="59" t="s">
        <v>75</v>
      </c>
      <c r="BU54" s="60" t="s">
        <v>76</v>
      </c>
      <c r="BV54" s="59" t="s">
        <v>77</v>
      </c>
      <c r="BW54" s="59" t="s">
        <v>5</v>
      </c>
      <c r="BX54" s="59" t="s">
        <v>78</v>
      </c>
      <c r="CL54" s="59" t="s">
        <v>19</v>
      </c>
    </row>
    <row r="55" spans="1:91" s="61" customFormat="1" ht="24.75" customHeight="1">
      <c r="A55" s="62" t="s">
        <v>79</v>
      </c>
      <c r="B55" s="63"/>
      <c r="C55" s="64"/>
      <c r="D55" s="291" t="s">
        <v>80</v>
      </c>
      <c r="E55" s="291"/>
      <c r="F55" s="291"/>
      <c r="G55" s="291"/>
      <c r="H55" s="291"/>
      <c r="I55" s="65"/>
      <c r="J55" s="291" t="s">
        <v>81</v>
      </c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2">
        <f>'029-2021_1 - SO 101 Chodn...'!J30</f>
        <v>0</v>
      </c>
      <c r="AH55" s="293"/>
      <c r="AI55" s="293"/>
      <c r="AJ55" s="293"/>
      <c r="AK55" s="293"/>
      <c r="AL55" s="293"/>
      <c r="AM55" s="293"/>
      <c r="AN55" s="292">
        <f t="shared" si="1"/>
        <v>0</v>
      </c>
      <c r="AO55" s="293"/>
      <c r="AP55" s="293"/>
      <c r="AQ55" s="66" t="s">
        <v>82</v>
      </c>
      <c r="AR55" s="63"/>
      <c r="AS55" s="67">
        <v>0</v>
      </c>
      <c r="AT55" s="68">
        <f t="shared" si="2"/>
        <v>0</v>
      </c>
      <c r="AU55" s="69">
        <f>'029-2021_1 - SO 101 Chodn...'!P89</f>
        <v>0</v>
      </c>
      <c r="AV55" s="68">
        <f>'029-2021_1 - SO 101 Chodn...'!J33</f>
        <v>0</v>
      </c>
      <c r="AW55" s="68">
        <f>'029-2021_1 - SO 101 Chodn...'!J34</f>
        <v>0</v>
      </c>
      <c r="AX55" s="68">
        <f>'029-2021_1 - SO 101 Chodn...'!J35</f>
        <v>0</v>
      </c>
      <c r="AY55" s="68">
        <f>'029-2021_1 - SO 101 Chodn...'!J36</f>
        <v>0</v>
      </c>
      <c r="AZ55" s="68">
        <f>'029-2021_1 - SO 101 Chodn...'!F33</f>
        <v>0</v>
      </c>
      <c r="BA55" s="68">
        <f>'029-2021_1 - SO 101 Chodn...'!F34</f>
        <v>0</v>
      </c>
      <c r="BB55" s="68">
        <f>'029-2021_1 - SO 101 Chodn...'!F35</f>
        <v>0</v>
      </c>
      <c r="BC55" s="68">
        <f>'029-2021_1 - SO 101 Chodn...'!F36</f>
        <v>0</v>
      </c>
      <c r="BD55" s="70">
        <f>'029-2021_1 - SO 101 Chodn...'!F37</f>
        <v>0</v>
      </c>
      <c r="BT55" s="71" t="s">
        <v>83</v>
      </c>
      <c r="BV55" s="71" t="s">
        <v>77</v>
      </c>
      <c r="BW55" s="71" t="s">
        <v>84</v>
      </c>
      <c r="BX55" s="71" t="s">
        <v>5</v>
      </c>
      <c r="CL55" s="71" t="s">
        <v>19</v>
      </c>
      <c r="CM55" s="71" t="s">
        <v>85</v>
      </c>
    </row>
    <row r="56" spans="1:91" s="61" customFormat="1" ht="24.75" customHeight="1">
      <c r="A56" s="62" t="s">
        <v>79</v>
      </c>
      <c r="B56" s="63"/>
      <c r="C56" s="64"/>
      <c r="D56" s="291" t="s">
        <v>86</v>
      </c>
      <c r="E56" s="291"/>
      <c r="F56" s="291"/>
      <c r="G56" s="291"/>
      <c r="H56" s="291"/>
      <c r="I56" s="65"/>
      <c r="J56" s="291" t="s">
        <v>87</v>
      </c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2">
        <f>'029-2021_2 - SO 101 Chodn...'!J30</f>
        <v>0</v>
      </c>
      <c r="AH56" s="293"/>
      <c r="AI56" s="293"/>
      <c r="AJ56" s="293"/>
      <c r="AK56" s="293"/>
      <c r="AL56" s="293"/>
      <c r="AM56" s="293"/>
      <c r="AN56" s="292">
        <f t="shared" si="1"/>
        <v>0</v>
      </c>
      <c r="AO56" s="293"/>
      <c r="AP56" s="293"/>
      <c r="AQ56" s="66" t="s">
        <v>82</v>
      </c>
      <c r="AR56" s="63"/>
      <c r="AS56" s="67">
        <v>0</v>
      </c>
      <c r="AT56" s="68">
        <f t="shared" si="2"/>
        <v>0</v>
      </c>
      <c r="AU56" s="69">
        <f>'029-2021_2 - SO 101 Chodn...'!P81</f>
        <v>0</v>
      </c>
      <c r="AV56" s="68">
        <f>'029-2021_2 - SO 101 Chodn...'!J33</f>
        <v>0</v>
      </c>
      <c r="AW56" s="68">
        <f>'029-2021_2 - SO 101 Chodn...'!J34</f>
        <v>0</v>
      </c>
      <c r="AX56" s="68">
        <f>'029-2021_2 - SO 101 Chodn...'!J35</f>
        <v>0</v>
      </c>
      <c r="AY56" s="68">
        <f>'029-2021_2 - SO 101 Chodn...'!J36</f>
        <v>0</v>
      </c>
      <c r="AZ56" s="68">
        <f>'029-2021_2 - SO 101 Chodn...'!F33</f>
        <v>0</v>
      </c>
      <c r="BA56" s="68">
        <f>'029-2021_2 - SO 101 Chodn...'!F34</f>
        <v>0</v>
      </c>
      <c r="BB56" s="68">
        <f>'029-2021_2 - SO 101 Chodn...'!F35</f>
        <v>0</v>
      </c>
      <c r="BC56" s="68">
        <f>'029-2021_2 - SO 101 Chodn...'!F36</f>
        <v>0</v>
      </c>
      <c r="BD56" s="70">
        <f>'029-2021_2 - SO 101 Chodn...'!F37</f>
        <v>0</v>
      </c>
      <c r="BT56" s="71" t="s">
        <v>83</v>
      </c>
      <c r="BV56" s="71" t="s">
        <v>77</v>
      </c>
      <c r="BW56" s="71" t="s">
        <v>88</v>
      </c>
      <c r="BX56" s="71" t="s">
        <v>5</v>
      </c>
      <c r="CL56" s="71" t="s">
        <v>19</v>
      </c>
      <c r="CM56" s="71" t="s">
        <v>85</v>
      </c>
    </row>
    <row r="57" spans="1:91" s="61" customFormat="1" ht="24.75" customHeight="1">
      <c r="A57" s="62" t="s">
        <v>79</v>
      </c>
      <c r="B57" s="63"/>
      <c r="C57" s="64"/>
      <c r="D57" s="291" t="s">
        <v>89</v>
      </c>
      <c r="E57" s="291"/>
      <c r="F57" s="291"/>
      <c r="G57" s="291"/>
      <c r="H57" s="291"/>
      <c r="I57" s="65"/>
      <c r="J57" s="291" t="s">
        <v>90</v>
      </c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2">
        <f>'029-2021_3 - SO 401 Patní...'!J30</f>
        <v>0</v>
      </c>
      <c r="AH57" s="293"/>
      <c r="AI57" s="293"/>
      <c r="AJ57" s="293"/>
      <c r="AK57" s="293"/>
      <c r="AL57" s="293"/>
      <c r="AM57" s="293"/>
      <c r="AN57" s="292">
        <f t="shared" si="1"/>
        <v>0</v>
      </c>
      <c r="AO57" s="293"/>
      <c r="AP57" s="293"/>
      <c r="AQ57" s="66" t="s">
        <v>82</v>
      </c>
      <c r="AR57" s="63"/>
      <c r="AS57" s="67">
        <v>0</v>
      </c>
      <c r="AT57" s="68">
        <f t="shared" si="2"/>
        <v>0</v>
      </c>
      <c r="AU57" s="69">
        <f>'029-2021_3 - SO 401 Patní...'!P90</f>
        <v>0</v>
      </c>
      <c r="AV57" s="68">
        <f>'029-2021_3 - SO 401 Patní...'!J33</f>
        <v>0</v>
      </c>
      <c r="AW57" s="68">
        <f>'029-2021_3 - SO 401 Patní...'!J34</f>
        <v>0</v>
      </c>
      <c r="AX57" s="68">
        <f>'029-2021_3 - SO 401 Patní...'!J35</f>
        <v>0</v>
      </c>
      <c r="AY57" s="68">
        <f>'029-2021_3 - SO 401 Patní...'!J36</f>
        <v>0</v>
      </c>
      <c r="AZ57" s="68">
        <f>'029-2021_3 - SO 401 Patní...'!F33</f>
        <v>0</v>
      </c>
      <c r="BA57" s="68">
        <f>'029-2021_3 - SO 401 Patní...'!F34</f>
        <v>0</v>
      </c>
      <c r="BB57" s="68">
        <f>'029-2021_3 - SO 401 Patní...'!F35</f>
        <v>0</v>
      </c>
      <c r="BC57" s="68">
        <f>'029-2021_3 - SO 401 Patní...'!F36</f>
        <v>0</v>
      </c>
      <c r="BD57" s="70">
        <f>'029-2021_3 - SO 401 Patní...'!F37</f>
        <v>0</v>
      </c>
      <c r="BT57" s="71" t="s">
        <v>83</v>
      </c>
      <c r="BV57" s="71" t="s">
        <v>77</v>
      </c>
      <c r="BW57" s="71" t="s">
        <v>91</v>
      </c>
      <c r="BX57" s="71" t="s">
        <v>5</v>
      </c>
      <c r="CL57" s="71" t="s">
        <v>19</v>
      </c>
      <c r="CM57" s="71" t="s">
        <v>85</v>
      </c>
    </row>
    <row r="58" spans="1:91" s="61" customFormat="1" ht="24.75" customHeight="1">
      <c r="A58" s="62" t="s">
        <v>79</v>
      </c>
      <c r="B58" s="63"/>
      <c r="C58" s="64"/>
      <c r="D58" s="291" t="s">
        <v>92</v>
      </c>
      <c r="E58" s="291"/>
      <c r="F58" s="291"/>
      <c r="G58" s="291"/>
      <c r="H58" s="291"/>
      <c r="I58" s="65"/>
      <c r="J58" s="291" t="s">
        <v>93</v>
      </c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2">
        <f>'029-2021_4 - Vedlejší roz...'!J30</f>
        <v>0</v>
      </c>
      <c r="AH58" s="293"/>
      <c r="AI58" s="293"/>
      <c r="AJ58" s="293"/>
      <c r="AK58" s="293"/>
      <c r="AL58" s="293"/>
      <c r="AM58" s="293"/>
      <c r="AN58" s="292">
        <f t="shared" si="1"/>
        <v>0</v>
      </c>
      <c r="AO58" s="293"/>
      <c r="AP58" s="293"/>
      <c r="AQ58" s="66" t="s">
        <v>82</v>
      </c>
      <c r="AR58" s="63"/>
      <c r="AS58" s="72">
        <v>0</v>
      </c>
      <c r="AT58" s="73">
        <f t="shared" si="2"/>
        <v>0</v>
      </c>
      <c r="AU58" s="74">
        <f>'029-2021_4 - Vedlejší roz...'!P80</f>
        <v>0</v>
      </c>
      <c r="AV58" s="73">
        <f>'029-2021_4 - Vedlejší roz...'!J33</f>
        <v>0</v>
      </c>
      <c r="AW58" s="73">
        <f>'029-2021_4 - Vedlejší roz...'!J34</f>
        <v>0</v>
      </c>
      <c r="AX58" s="73">
        <f>'029-2021_4 - Vedlejší roz...'!J35</f>
        <v>0</v>
      </c>
      <c r="AY58" s="73">
        <f>'029-2021_4 - Vedlejší roz...'!J36</f>
        <v>0</v>
      </c>
      <c r="AZ58" s="73">
        <f>'029-2021_4 - Vedlejší roz...'!F33</f>
        <v>0</v>
      </c>
      <c r="BA58" s="73">
        <f>'029-2021_4 - Vedlejší roz...'!F34</f>
        <v>0</v>
      </c>
      <c r="BB58" s="73">
        <f>'029-2021_4 - Vedlejší roz...'!F35</f>
        <v>0</v>
      </c>
      <c r="BC58" s="73">
        <f>'029-2021_4 - Vedlejší roz...'!F36</f>
        <v>0</v>
      </c>
      <c r="BD58" s="75">
        <f>'029-2021_4 - Vedlejší roz...'!F37</f>
        <v>0</v>
      </c>
      <c r="BT58" s="71" t="s">
        <v>83</v>
      </c>
      <c r="BV58" s="71" t="s">
        <v>77</v>
      </c>
      <c r="BW58" s="71" t="s">
        <v>94</v>
      </c>
      <c r="BX58" s="71" t="s">
        <v>5</v>
      </c>
      <c r="CL58" s="71" t="s">
        <v>19</v>
      </c>
      <c r="CM58" s="71" t="s">
        <v>85</v>
      </c>
    </row>
    <row r="59" spans="2:44" s="17" customFormat="1" ht="30" customHeight="1">
      <c r="B59" s="18"/>
      <c r="AR59" s="18"/>
    </row>
    <row r="60" spans="2:44" s="17" customFormat="1" ht="6.95" customHeight="1">
      <c r="B60" s="2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18"/>
    </row>
  </sheetData>
  <mergeCells count="54"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C52:G52"/>
    <mergeCell ref="AG52:AM52"/>
    <mergeCell ref="I52:AF52"/>
    <mergeCell ref="AN52:AP52"/>
    <mergeCell ref="AG54:AM54"/>
    <mergeCell ref="AN54:AP54"/>
    <mergeCell ref="L45:AO45"/>
    <mergeCell ref="AM47:AN47"/>
    <mergeCell ref="AM49:AP49"/>
    <mergeCell ref="AS49:AT51"/>
    <mergeCell ref="AM50:AP50"/>
    <mergeCell ref="AK33:AO33"/>
    <mergeCell ref="L33:P33"/>
    <mergeCell ref="W33:AE33"/>
    <mergeCell ref="AK35:AO35"/>
    <mergeCell ref="X35:AB35"/>
    <mergeCell ref="W31:AE31"/>
    <mergeCell ref="AK31:AO31"/>
    <mergeCell ref="L31:P31"/>
    <mergeCell ref="AK32:AO32"/>
    <mergeCell ref="L32:P32"/>
    <mergeCell ref="W32:AE32"/>
    <mergeCell ref="AR2:BE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</mergeCells>
  <hyperlinks>
    <hyperlink ref="A55" location="'029-2021_1 - SO 101 Chodn...'!C2" display="/"/>
    <hyperlink ref="A56" location="'029-2021_2 - SO 101 Chodn...'!C2" display="/"/>
    <hyperlink ref="A57" location="'029-2021_3 - SO 401 Patní...'!C2" display="/"/>
    <hyperlink ref="A58" location="'029-2021_4 - Vedlejší roz...'!C2" display="/"/>
  </hyperlinks>
  <printOptions/>
  <pageMargins left="0.39375000000000004" right="0.39375000000000004" top="0.39375000000000004" bottom="0.39375000000000004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306"/>
  <sheetViews>
    <sheetView showGridLines="0" tabSelected="1" workbookViewId="0" topLeftCell="A1"/>
  </sheetViews>
  <sheetFormatPr defaultColWidth="9.33203125" defaultRowHeight="11.2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2" t="s">
        <v>84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85</v>
      </c>
    </row>
    <row r="4" spans="2:46" ht="24.95" customHeight="1">
      <c r="B4" s="5"/>
      <c r="D4" s="6" t="s">
        <v>95</v>
      </c>
      <c r="L4" s="5"/>
      <c r="M4" s="76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12" t="s">
        <v>16</v>
      </c>
      <c r="L6" s="5"/>
    </row>
    <row r="7" spans="2:12" ht="16.5" customHeight="1">
      <c r="B7" s="5"/>
      <c r="E7" s="294" t="str">
        <f>'Rekapitulace stavby'!K6</f>
        <v>Výstavba chodníku podél sil. III_3589, Chrudim - Vlčnov</v>
      </c>
      <c r="F7" s="295"/>
      <c r="G7" s="295"/>
      <c r="H7" s="295"/>
      <c r="L7" s="5"/>
    </row>
    <row r="8" spans="2:12" s="17" customFormat="1" ht="12" customHeight="1">
      <c r="B8" s="18"/>
      <c r="D8" s="12" t="s">
        <v>96</v>
      </c>
      <c r="L8" s="18"/>
    </row>
    <row r="9" spans="2:12" s="17" customFormat="1" ht="16.5" customHeight="1">
      <c r="B9" s="18"/>
      <c r="E9" s="276" t="s">
        <v>97</v>
      </c>
      <c r="F9" s="296"/>
      <c r="G9" s="296"/>
      <c r="H9" s="296"/>
      <c r="L9" s="18"/>
    </row>
    <row r="10" spans="2:12" s="17" customFormat="1" ht="11.25">
      <c r="B10" s="18"/>
      <c r="L10" s="18"/>
    </row>
    <row r="11" spans="2:12" s="17" customFormat="1" ht="12" customHeight="1">
      <c r="B11" s="18"/>
      <c r="D11" s="12" t="s">
        <v>18</v>
      </c>
      <c r="F11" s="10" t="s">
        <v>19</v>
      </c>
      <c r="I11" s="12" t="s">
        <v>20</v>
      </c>
      <c r="J11" s="10" t="s">
        <v>19</v>
      </c>
      <c r="L11" s="18"/>
    </row>
    <row r="12" spans="2:12" s="17" customFormat="1" ht="12" customHeight="1">
      <c r="B12" s="18"/>
      <c r="D12" s="12" t="s">
        <v>21</v>
      </c>
      <c r="F12" s="10" t="s">
        <v>22</v>
      </c>
      <c r="I12" s="12" t="s">
        <v>23</v>
      </c>
      <c r="J12" s="38" t="str">
        <f>'Rekapitulace stavby'!AN8</f>
        <v>12. 1. 2022</v>
      </c>
      <c r="L12" s="18"/>
    </row>
    <row r="13" spans="2:12" s="17" customFormat="1" ht="10.9" customHeight="1">
      <c r="B13" s="18"/>
      <c r="L13" s="18"/>
    </row>
    <row r="14" spans="2:12" s="17" customFormat="1" ht="12" customHeight="1">
      <c r="B14" s="18"/>
      <c r="D14" s="12" t="s">
        <v>25</v>
      </c>
      <c r="I14" s="12" t="s">
        <v>26</v>
      </c>
      <c r="J14" s="10" t="s">
        <v>27</v>
      </c>
      <c r="L14" s="18"/>
    </row>
    <row r="15" spans="2:12" s="17" customFormat="1" ht="18" customHeight="1">
      <c r="B15" s="18"/>
      <c r="E15" s="10" t="s">
        <v>28</v>
      </c>
      <c r="I15" s="12" t="s">
        <v>29</v>
      </c>
      <c r="J15" s="10" t="s">
        <v>30</v>
      </c>
      <c r="L15" s="18"/>
    </row>
    <row r="16" spans="2:12" s="17" customFormat="1" ht="6.95" customHeight="1">
      <c r="B16" s="18"/>
      <c r="L16" s="18"/>
    </row>
    <row r="17" spans="2:12" s="17" customFormat="1" ht="12" customHeight="1">
      <c r="B17" s="18"/>
      <c r="D17" s="12" t="s">
        <v>31</v>
      </c>
      <c r="I17" s="12" t="s">
        <v>26</v>
      </c>
      <c r="J17" s="13" t="str">
        <f>'Rekapitulace stavby'!AN13</f>
        <v>Vyplň údaj</v>
      </c>
      <c r="L17" s="18"/>
    </row>
    <row r="18" spans="2:12" s="17" customFormat="1" ht="18" customHeight="1">
      <c r="B18" s="18"/>
      <c r="E18" s="297" t="str">
        <f>'Rekapitulace stavby'!E14</f>
        <v>Vyplň údaj</v>
      </c>
      <c r="F18" s="261"/>
      <c r="G18" s="261"/>
      <c r="H18" s="261"/>
      <c r="I18" s="12" t="s">
        <v>29</v>
      </c>
      <c r="J18" s="13" t="str">
        <f>'Rekapitulace stavby'!AN14</f>
        <v>Vyplň údaj</v>
      </c>
      <c r="L18" s="18"/>
    </row>
    <row r="19" spans="2:12" s="17" customFormat="1" ht="6.95" customHeight="1">
      <c r="B19" s="18"/>
      <c r="L19" s="18"/>
    </row>
    <row r="20" spans="2:12" s="17" customFormat="1" ht="12" customHeight="1">
      <c r="B20" s="18"/>
      <c r="D20" s="12" t="s">
        <v>33</v>
      </c>
      <c r="I20" s="12" t="s">
        <v>26</v>
      </c>
      <c r="J20" s="10" t="s">
        <v>34</v>
      </c>
      <c r="L20" s="18"/>
    </row>
    <row r="21" spans="2:12" s="17" customFormat="1" ht="18" customHeight="1">
      <c r="B21" s="18"/>
      <c r="E21" s="10" t="s">
        <v>35</v>
      </c>
      <c r="I21" s="12" t="s">
        <v>29</v>
      </c>
      <c r="J21" s="10" t="s">
        <v>36</v>
      </c>
      <c r="L21" s="18"/>
    </row>
    <row r="22" spans="2:12" s="17" customFormat="1" ht="6.95" customHeight="1">
      <c r="B22" s="18"/>
      <c r="L22" s="18"/>
    </row>
    <row r="23" spans="2:12" s="17" customFormat="1" ht="12" customHeight="1">
      <c r="B23" s="18"/>
      <c r="D23" s="12" t="s">
        <v>38</v>
      </c>
      <c r="I23" s="12" t="s">
        <v>26</v>
      </c>
      <c r="J23" s="10" t="s">
        <v>34</v>
      </c>
      <c r="L23" s="18"/>
    </row>
    <row r="24" spans="2:12" s="17" customFormat="1" ht="18" customHeight="1">
      <c r="B24" s="18"/>
      <c r="E24" s="10" t="s">
        <v>35</v>
      </c>
      <c r="I24" s="12" t="s">
        <v>29</v>
      </c>
      <c r="J24" s="10" t="s">
        <v>36</v>
      </c>
      <c r="L24" s="18"/>
    </row>
    <row r="25" spans="2:12" s="17" customFormat="1" ht="6.95" customHeight="1">
      <c r="B25" s="18"/>
      <c r="L25" s="18"/>
    </row>
    <row r="26" spans="2:12" s="17" customFormat="1" ht="12" customHeight="1">
      <c r="B26" s="18"/>
      <c r="D26" s="12" t="s">
        <v>39</v>
      </c>
      <c r="L26" s="18"/>
    </row>
    <row r="27" spans="2:12" s="77" customFormat="1" ht="16.5" customHeight="1">
      <c r="B27" s="78"/>
      <c r="E27" s="265" t="s">
        <v>19</v>
      </c>
      <c r="F27" s="265"/>
      <c r="G27" s="265"/>
      <c r="H27" s="265"/>
      <c r="L27" s="78"/>
    </row>
    <row r="28" spans="2:12" s="17" customFormat="1" ht="6.95" customHeight="1">
      <c r="B28" s="18"/>
      <c r="L28" s="18"/>
    </row>
    <row r="29" spans="2:12" s="17" customFormat="1" ht="6.95" customHeight="1">
      <c r="B29" s="18"/>
      <c r="D29" s="39"/>
      <c r="E29" s="39"/>
      <c r="F29" s="39"/>
      <c r="G29" s="39"/>
      <c r="H29" s="39"/>
      <c r="I29" s="39"/>
      <c r="J29" s="39"/>
      <c r="K29" s="39"/>
      <c r="L29" s="18"/>
    </row>
    <row r="30" spans="2:12" s="17" customFormat="1" ht="25.35" customHeight="1">
      <c r="B30" s="18"/>
      <c r="D30" s="79" t="s">
        <v>41</v>
      </c>
      <c r="J30" s="53">
        <f>ROUND(J89,2)</f>
        <v>0</v>
      </c>
      <c r="L30" s="18"/>
    </row>
    <row r="31" spans="2:12" s="17" customFormat="1" ht="6.95" customHeight="1">
      <c r="B31" s="18"/>
      <c r="D31" s="39"/>
      <c r="E31" s="39"/>
      <c r="F31" s="39"/>
      <c r="G31" s="39"/>
      <c r="H31" s="39"/>
      <c r="I31" s="39"/>
      <c r="J31" s="39"/>
      <c r="K31" s="39"/>
      <c r="L31" s="18"/>
    </row>
    <row r="32" spans="2:12" s="17" customFormat="1" ht="14.45" customHeight="1">
      <c r="B32" s="18"/>
      <c r="F32" s="21" t="s">
        <v>43</v>
      </c>
      <c r="I32" s="21" t="s">
        <v>42</v>
      </c>
      <c r="J32" s="21" t="s">
        <v>44</v>
      </c>
      <c r="L32" s="18"/>
    </row>
    <row r="33" spans="2:12" s="17" customFormat="1" ht="14.45" customHeight="1">
      <c r="B33" s="18"/>
      <c r="D33" s="41" t="s">
        <v>45</v>
      </c>
      <c r="E33" s="12" t="s">
        <v>46</v>
      </c>
      <c r="F33" s="80">
        <f>ROUND((SUM(BE89:BE305)),2)</f>
        <v>0</v>
      </c>
      <c r="I33" s="81">
        <v>0.21</v>
      </c>
      <c r="J33" s="80">
        <f>ROUND(((SUM(BE89:BE305))*I33),2)</f>
        <v>0</v>
      </c>
      <c r="L33" s="18"/>
    </row>
    <row r="34" spans="2:12" s="17" customFormat="1" ht="14.45" customHeight="1">
      <c r="B34" s="18"/>
      <c r="E34" s="12" t="s">
        <v>47</v>
      </c>
      <c r="F34" s="80">
        <f>ROUND((SUM(BF89:BF305)),2)</f>
        <v>0</v>
      </c>
      <c r="I34" s="81">
        <v>0.15</v>
      </c>
      <c r="J34" s="80">
        <f>ROUND(((SUM(BF89:BF305))*I34),2)</f>
        <v>0</v>
      </c>
      <c r="L34" s="18"/>
    </row>
    <row r="35" spans="2:12" s="17" customFormat="1" ht="14.45" customHeight="1" hidden="1">
      <c r="B35" s="18"/>
      <c r="E35" s="12" t="s">
        <v>48</v>
      </c>
      <c r="F35" s="80">
        <f>ROUND((SUM(BG89:BG305)),2)</f>
        <v>0</v>
      </c>
      <c r="I35" s="81">
        <v>0.21</v>
      </c>
      <c r="J35" s="80">
        <f aca="true" t="shared" si="0" ref="J35:J37">0</f>
        <v>0</v>
      </c>
      <c r="L35" s="18"/>
    </row>
    <row r="36" spans="2:12" s="17" customFormat="1" ht="14.45" customHeight="1" hidden="1">
      <c r="B36" s="18"/>
      <c r="E36" s="12" t="s">
        <v>49</v>
      </c>
      <c r="F36" s="80">
        <f>ROUND((SUM(BH89:BH305)),2)</f>
        <v>0</v>
      </c>
      <c r="I36" s="81">
        <v>0.15</v>
      </c>
      <c r="J36" s="80">
        <f t="shared" si="0"/>
        <v>0</v>
      </c>
      <c r="L36" s="18"/>
    </row>
    <row r="37" spans="2:12" s="17" customFormat="1" ht="14.45" customHeight="1" hidden="1">
      <c r="B37" s="18"/>
      <c r="E37" s="12" t="s">
        <v>50</v>
      </c>
      <c r="F37" s="80">
        <f>ROUND((SUM(BI89:BI305)),2)</f>
        <v>0</v>
      </c>
      <c r="I37" s="81">
        <v>0</v>
      </c>
      <c r="J37" s="80">
        <f t="shared" si="0"/>
        <v>0</v>
      </c>
      <c r="L37" s="18"/>
    </row>
    <row r="38" spans="2:12" s="17" customFormat="1" ht="6.95" customHeight="1">
      <c r="B38" s="18"/>
      <c r="L38" s="18"/>
    </row>
    <row r="39" spans="2:12" s="17" customFormat="1" ht="25.35" customHeight="1">
      <c r="B39" s="18"/>
      <c r="C39" s="82"/>
      <c r="D39" s="83" t="s">
        <v>51</v>
      </c>
      <c r="E39" s="43"/>
      <c r="F39" s="43"/>
      <c r="G39" s="84" t="s">
        <v>52</v>
      </c>
      <c r="H39" s="85" t="s">
        <v>53</v>
      </c>
      <c r="I39" s="43"/>
      <c r="J39" s="86">
        <f>SUM(J30:J37)</f>
        <v>0</v>
      </c>
      <c r="K39" s="87"/>
      <c r="L39" s="18"/>
    </row>
    <row r="40" spans="2:12" s="17" customFormat="1" ht="14.4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18"/>
    </row>
    <row r="44" spans="2:12" s="17" customFormat="1" ht="6.95" customHeight="1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18"/>
    </row>
    <row r="45" spans="2:12" s="17" customFormat="1" ht="24.95" customHeight="1">
      <c r="B45" s="18"/>
      <c r="C45" s="6" t="s">
        <v>98</v>
      </c>
      <c r="L45" s="18"/>
    </row>
    <row r="46" spans="2:12" s="17" customFormat="1" ht="6.95" customHeight="1">
      <c r="B46" s="18"/>
      <c r="L46" s="18"/>
    </row>
    <row r="47" spans="2:12" s="17" customFormat="1" ht="12" customHeight="1">
      <c r="B47" s="18"/>
      <c r="C47" s="12" t="s">
        <v>16</v>
      </c>
      <c r="L47" s="18"/>
    </row>
    <row r="48" spans="2:12" s="17" customFormat="1" ht="16.5" customHeight="1">
      <c r="B48" s="18"/>
      <c r="E48" s="294" t="str">
        <f>E7</f>
        <v>Výstavba chodníku podél sil. III_3589, Chrudim - Vlčnov</v>
      </c>
      <c r="F48" s="295"/>
      <c r="G48" s="295"/>
      <c r="H48" s="295"/>
      <c r="L48" s="18"/>
    </row>
    <row r="49" spans="2:12" s="17" customFormat="1" ht="12" customHeight="1">
      <c r="B49" s="18"/>
      <c r="C49" s="12" t="s">
        <v>96</v>
      </c>
      <c r="L49" s="18"/>
    </row>
    <row r="50" spans="2:12" s="17" customFormat="1" ht="16.5" customHeight="1">
      <c r="B50" s="18"/>
      <c r="E50" s="276" t="str">
        <f>E9</f>
        <v>029/2021_1 - SO 101 Chodník UN</v>
      </c>
      <c r="F50" s="296"/>
      <c r="G50" s="296"/>
      <c r="H50" s="296"/>
      <c r="L50" s="18"/>
    </row>
    <row r="51" spans="2:12" s="17" customFormat="1" ht="6.95" customHeight="1">
      <c r="B51" s="18"/>
      <c r="L51" s="18"/>
    </row>
    <row r="52" spans="2:12" s="17" customFormat="1" ht="12" customHeight="1">
      <c r="B52" s="18"/>
      <c r="C52" s="12" t="s">
        <v>21</v>
      </c>
      <c r="F52" s="10" t="str">
        <f>F12</f>
        <v>Vlčnov</v>
      </c>
      <c r="I52" s="12" t="s">
        <v>23</v>
      </c>
      <c r="J52" s="38" t="str">
        <f>IF(J12="","",J12)</f>
        <v>12. 1. 2022</v>
      </c>
      <c r="L52" s="18"/>
    </row>
    <row r="53" spans="2:12" s="17" customFormat="1" ht="6.95" customHeight="1">
      <c r="B53" s="18"/>
      <c r="L53" s="18"/>
    </row>
    <row r="54" spans="2:12" s="17" customFormat="1" ht="15.2" customHeight="1">
      <c r="B54" s="18"/>
      <c r="C54" s="12" t="s">
        <v>25</v>
      </c>
      <c r="F54" s="10" t="str">
        <f>E15</f>
        <v>Město Chrudim</v>
      </c>
      <c r="I54" s="12" t="s">
        <v>33</v>
      </c>
      <c r="J54" s="15" t="str">
        <f>E21</f>
        <v>DI PROJEKT s.r.o.</v>
      </c>
      <c r="L54" s="18"/>
    </row>
    <row r="55" spans="2:12" s="17" customFormat="1" ht="15.2" customHeight="1">
      <c r="B55" s="18"/>
      <c r="C55" s="12" t="s">
        <v>31</v>
      </c>
      <c r="F55" s="10" t="str">
        <f>IF(E18="","",E18)</f>
        <v>Vyplň údaj</v>
      </c>
      <c r="I55" s="12" t="s">
        <v>38</v>
      </c>
      <c r="J55" s="15" t="str">
        <f>E24</f>
        <v>DI PROJEKT s.r.o.</v>
      </c>
      <c r="L55" s="18"/>
    </row>
    <row r="56" spans="2:12" s="17" customFormat="1" ht="10.35" customHeight="1">
      <c r="B56" s="18"/>
      <c r="L56" s="18"/>
    </row>
    <row r="57" spans="2:12" s="17" customFormat="1" ht="29.25" customHeight="1">
      <c r="B57" s="18"/>
      <c r="C57" s="88" t="s">
        <v>99</v>
      </c>
      <c r="D57" s="82"/>
      <c r="E57" s="82"/>
      <c r="F57" s="82"/>
      <c r="G57" s="82"/>
      <c r="H57" s="82"/>
      <c r="I57" s="82"/>
      <c r="J57" s="89" t="s">
        <v>100</v>
      </c>
      <c r="K57" s="82"/>
      <c r="L57" s="18"/>
    </row>
    <row r="58" spans="2:12" s="17" customFormat="1" ht="10.35" customHeight="1">
      <c r="B58" s="18"/>
      <c r="L58" s="18"/>
    </row>
    <row r="59" spans="2:47" s="17" customFormat="1" ht="22.9" customHeight="1">
      <c r="B59" s="18"/>
      <c r="C59" s="90" t="s">
        <v>73</v>
      </c>
      <c r="J59" s="53">
        <f aca="true" t="shared" si="1" ref="J59:J61">J89</f>
        <v>0</v>
      </c>
      <c r="L59" s="18"/>
      <c r="AU59" s="2" t="s">
        <v>101</v>
      </c>
    </row>
    <row r="60" spans="2:12" s="91" customFormat="1" ht="24.95" customHeight="1">
      <c r="B60" s="92"/>
      <c r="D60" s="93" t="s">
        <v>102</v>
      </c>
      <c r="E60" s="94"/>
      <c r="F60" s="94"/>
      <c r="G60" s="94"/>
      <c r="H60" s="94"/>
      <c r="I60" s="94"/>
      <c r="J60" s="95">
        <f t="shared" si="1"/>
        <v>0</v>
      </c>
      <c r="L60" s="92"/>
    </row>
    <row r="61" spans="2:12" s="96" customFormat="1" ht="19.9" customHeight="1">
      <c r="B61" s="97"/>
      <c r="D61" s="98" t="s">
        <v>103</v>
      </c>
      <c r="E61" s="99"/>
      <c r="F61" s="99"/>
      <c r="G61" s="99"/>
      <c r="H61" s="99"/>
      <c r="I61" s="99"/>
      <c r="J61" s="100">
        <f t="shared" si="1"/>
        <v>0</v>
      </c>
      <c r="L61" s="97"/>
    </row>
    <row r="62" spans="2:12" s="96" customFormat="1" ht="19.9" customHeight="1">
      <c r="B62" s="97"/>
      <c r="D62" s="98" t="s">
        <v>104</v>
      </c>
      <c r="E62" s="99"/>
      <c r="F62" s="99"/>
      <c r="G62" s="99"/>
      <c r="H62" s="99"/>
      <c r="I62" s="99"/>
      <c r="J62" s="100">
        <f>J160</f>
        <v>0</v>
      </c>
      <c r="L62" s="97"/>
    </row>
    <row r="63" spans="2:12" s="96" customFormat="1" ht="19.9" customHeight="1">
      <c r="B63" s="97"/>
      <c r="D63" s="98" t="s">
        <v>105</v>
      </c>
      <c r="E63" s="99"/>
      <c r="F63" s="99"/>
      <c r="G63" s="99"/>
      <c r="H63" s="99"/>
      <c r="I63" s="99"/>
      <c r="J63" s="100">
        <f>J177</f>
        <v>0</v>
      </c>
      <c r="L63" s="97"/>
    </row>
    <row r="64" spans="2:12" s="96" customFormat="1" ht="19.9" customHeight="1">
      <c r="B64" s="97"/>
      <c r="D64" s="98" t="s">
        <v>106</v>
      </c>
      <c r="E64" s="99"/>
      <c r="F64" s="99"/>
      <c r="G64" s="99"/>
      <c r="H64" s="99"/>
      <c r="I64" s="99"/>
      <c r="J64" s="100">
        <f>J182</f>
        <v>0</v>
      </c>
      <c r="L64" s="97"/>
    </row>
    <row r="65" spans="2:12" s="96" customFormat="1" ht="19.9" customHeight="1">
      <c r="B65" s="97"/>
      <c r="D65" s="98" t="s">
        <v>107</v>
      </c>
      <c r="E65" s="99"/>
      <c r="F65" s="99"/>
      <c r="G65" s="99"/>
      <c r="H65" s="99"/>
      <c r="I65" s="99"/>
      <c r="J65" s="100">
        <f>J205</f>
        <v>0</v>
      </c>
      <c r="L65" s="97"/>
    </row>
    <row r="66" spans="2:12" s="96" customFormat="1" ht="19.9" customHeight="1">
      <c r="B66" s="97"/>
      <c r="D66" s="98" t="s">
        <v>108</v>
      </c>
      <c r="E66" s="99"/>
      <c r="F66" s="99"/>
      <c r="G66" s="99"/>
      <c r="H66" s="99"/>
      <c r="I66" s="99"/>
      <c r="J66" s="100">
        <f>J212</f>
        <v>0</v>
      </c>
      <c r="L66" s="97"/>
    </row>
    <row r="67" spans="2:12" s="96" customFormat="1" ht="19.9" customHeight="1">
      <c r="B67" s="97"/>
      <c r="D67" s="98" t="s">
        <v>109</v>
      </c>
      <c r="E67" s="99"/>
      <c r="F67" s="99"/>
      <c r="G67" s="99"/>
      <c r="H67" s="99"/>
      <c r="I67" s="99"/>
      <c r="J67" s="100">
        <f>J230</f>
        <v>0</v>
      </c>
      <c r="L67" s="97"/>
    </row>
    <row r="68" spans="2:12" s="96" customFormat="1" ht="19.9" customHeight="1">
      <c r="B68" s="97"/>
      <c r="D68" s="98" t="s">
        <v>110</v>
      </c>
      <c r="E68" s="99"/>
      <c r="F68" s="99"/>
      <c r="G68" s="99"/>
      <c r="H68" s="99"/>
      <c r="I68" s="99"/>
      <c r="J68" s="100">
        <f>J289</f>
        <v>0</v>
      </c>
      <c r="L68" s="97"/>
    </row>
    <row r="69" spans="2:12" s="96" customFormat="1" ht="19.9" customHeight="1">
      <c r="B69" s="97"/>
      <c r="D69" s="98" t="s">
        <v>111</v>
      </c>
      <c r="E69" s="99"/>
      <c r="F69" s="99"/>
      <c r="G69" s="99"/>
      <c r="H69" s="99"/>
      <c r="I69" s="99"/>
      <c r="J69" s="100">
        <f>J303</f>
        <v>0</v>
      </c>
      <c r="L69" s="97"/>
    </row>
    <row r="70" spans="2:12" s="17" customFormat="1" ht="21.75" customHeight="1">
      <c r="B70" s="18"/>
      <c r="L70" s="18"/>
    </row>
    <row r="71" spans="2:12" s="17" customFormat="1" ht="6.95" customHeight="1"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18"/>
    </row>
    <row r="75" spans="2:12" s="17" customFormat="1" ht="6.95" customHeight="1"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18"/>
    </row>
    <row r="76" spans="2:12" s="17" customFormat="1" ht="24.95" customHeight="1">
      <c r="B76" s="18"/>
      <c r="C76" s="6" t="s">
        <v>112</v>
      </c>
      <c r="L76" s="18"/>
    </row>
    <row r="77" spans="2:12" s="17" customFormat="1" ht="6.95" customHeight="1">
      <c r="B77" s="18"/>
      <c r="L77" s="18"/>
    </row>
    <row r="78" spans="2:12" s="17" customFormat="1" ht="12" customHeight="1">
      <c r="B78" s="18"/>
      <c r="C78" s="12" t="s">
        <v>16</v>
      </c>
      <c r="L78" s="18"/>
    </row>
    <row r="79" spans="2:12" s="17" customFormat="1" ht="16.5" customHeight="1">
      <c r="B79" s="18"/>
      <c r="E79" s="294" t="str">
        <f>E7</f>
        <v>Výstavba chodníku podél sil. III_3589, Chrudim - Vlčnov</v>
      </c>
      <c r="F79" s="295"/>
      <c r="G79" s="295"/>
      <c r="H79" s="295"/>
      <c r="L79" s="18"/>
    </row>
    <row r="80" spans="2:12" s="17" customFormat="1" ht="12" customHeight="1">
      <c r="B80" s="18"/>
      <c r="C80" s="12" t="s">
        <v>96</v>
      </c>
      <c r="L80" s="18"/>
    </row>
    <row r="81" spans="2:12" s="17" customFormat="1" ht="16.5" customHeight="1">
      <c r="B81" s="18"/>
      <c r="E81" s="276" t="str">
        <f>E9</f>
        <v>029/2021_1 - SO 101 Chodník UN</v>
      </c>
      <c r="F81" s="296"/>
      <c r="G81" s="296"/>
      <c r="H81" s="296"/>
      <c r="L81" s="18"/>
    </row>
    <row r="82" spans="2:12" s="17" customFormat="1" ht="6.95" customHeight="1">
      <c r="B82" s="18"/>
      <c r="L82" s="18"/>
    </row>
    <row r="83" spans="2:12" s="17" customFormat="1" ht="12" customHeight="1">
      <c r="B83" s="18"/>
      <c r="C83" s="12" t="s">
        <v>21</v>
      </c>
      <c r="F83" s="10" t="str">
        <f>F12</f>
        <v>Vlčnov</v>
      </c>
      <c r="I83" s="12" t="s">
        <v>23</v>
      </c>
      <c r="J83" s="38" t="str">
        <f>IF(J12="","",J12)</f>
        <v>12. 1. 2022</v>
      </c>
      <c r="L83" s="18"/>
    </row>
    <row r="84" spans="2:12" s="17" customFormat="1" ht="6.95" customHeight="1">
      <c r="B84" s="18"/>
      <c r="L84" s="18"/>
    </row>
    <row r="85" spans="2:12" s="17" customFormat="1" ht="15.2" customHeight="1">
      <c r="B85" s="18"/>
      <c r="C85" s="12" t="s">
        <v>25</v>
      </c>
      <c r="F85" s="10" t="str">
        <f>E15</f>
        <v>Město Chrudim</v>
      </c>
      <c r="I85" s="12" t="s">
        <v>33</v>
      </c>
      <c r="J85" s="15" t="str">
        <f>E21</f>
        <v>DI PROJEKT s.r.o.</v>
      </c>
      <c r="L85" s="18"/>
    </row>
    <row r="86" spans="2:12" s="17" customFormat="1" ht="15.2" customHeight="1">
      <c r="B86" s="18"/>
      <c r="C86" s="12" t="s">
        <v>31</v>
      </c>
      <c r="F86" s="10" t="str">
        <f>IF(E18="","",E18)</f>
        <v>Vyplň údaj</v>
      </c>
      <c r="I86" s="12" t="s">
        <v>38</v>
      </c>
      <c r="J86" s="15" t="str">
        <f>E24</f>
        <v>DI PROJEKT s.r.o.</v>
      </c>
      <c r="L86" s="18"/>
    </row>
    <row r="87" spans="2:12" s="17" customFormat="1" ht="10.35" customHeight="1">
      <c r="B87" s="18"/>
      <c r="L87" s="18"/>
    </row>
    <row r="88" spans="2:20" s="101" customFormat="1" ht="29.25" customHeight="1">
      <c r="B88" s="102"/>
      <c r="C88" s="103" t="s">
        <v>113</v>
      </c>
      <c r="D88" s="104" t="s">
        <v>60</v>
      </c>
      <c r="E88" s="104" t="s">
        <v>56</v>
      </c>
      <c r="F88" s="104" t="s">
        <v>57</v>
      </c>
      <c r="G88" s="104" t="s">
        <v>114</v>
      </c>
      <c r="H88" s="104" t="s">
        <v>115</v>
      </c>
      <c r="I88" s="104" t="s">
        <v>116</v>
      </c>
      <c r="J88" s="104" t="s">
        <v>100</v>
      </c>
      <c r="K88" s="105" t="s">
        <v>117</v>
      </c>
      <c r="L88" s="102"/>
      <c r="M88" s="45" t="s">
        <v>19</v>
      </c>
      <c r="N88" s="46" t="s">
        <v>45</v>
      </c>
      <c r="O88" s="46" t="s">
        <v>118</v>
      </c>
      <c r="P88" s="46" t="s">
        <v>119</v>
      </c>
      <c r="Q88" s="46" t="s">
        <v>120</v>
      </c>
      <c r="R88" s="46" t="s">
        <v>121</v>
      </c>
      <c r="S88" s="46" t="s">
        <v>122</v>
      </c>
      <c r="T88" s="47" t="s">
        <v>123</v>
      </c>
    </row>
    <row r="89" spans="2:63" s="17" customFormat="1" ht="22.9" customHeight="1">
      <c r="B89" s="18"/>
      <c r="C89" s="51" t="s">
        <v>124</v>
      </c>
      <c r="J89" s="106">
        <f aca="true" t="shared" si="2" ref="J89:J91">BK89</f>
        <v>0</v>
      </c>
      <c r="L89" s="18"/>
      <c r="M89" s="48"/>
      <c r="N89" s="39"/>
      <c r="O89" s="39"/>
      <c r="P89" s="107">
        <f>P90</f>
        <v>0</v>
      </c>
      <c r="Q89" s="39"/>
      <c r="R89" s="107">
        <f>R90</f>
        <v>1697.2053549812003</v>
      </c>
      <c r="S89" s="39"/>
      <c r="T89" s="108">
        <f>T90</f>
        <v>100.142</v>
      </c>
      <c r="AT89" s="2" t="s">
        <v>74</v>
      </c>
      <c r="AU89" s="2" t="s">
        <v>101</v>
      </c>
      <c r="BK89" s="109">
        <f>BK90</f>
        <v>0</v>
      </c>
    </row>
    <row r="90" spans="2:63" s="110" customFormat="1" ht="25.9" customHeight="1">
      <c r="B90" s="111"/>
      <c r="D90" s="112" t="s">
        <v>74</v>
      </c>
      <c r="E90" s="113" t="s">
        <v>125</v>
      </c>
      <c r="F90" s="113" t="s">
        <v>126</v>
      </c>
      <c r="J90" s="114">
        <f t="shared" si="2"/>
        <v>0</v>
      </c>
      <c r="L90" s="111"/>
      <c r="M90" s="115"/>
      <c r="P90" s="116">
        <f>P91+P160+P177+P182+P205+P212+P230+P289+P303</f>
        <v>0</v>
      </c>
      <c r="R90" s="116">
        <f>R91+R160+R177+R182+R205+R212+R230+R289+R303</f>
        <v>1697.2053549812003</v>
      </c>
      <c r="T90" s="117">
        <f>T91+T160+T177+T182+T205+T212+T230+T289+T303</f>
        <v>100.142</v>
      </c>
      <c r="AR90" s="112" t="s">
        <v>83</v>
      </c>
      <c r="AT90" s="118" t="s">
        <v>74</v>
      </c>
      <c r="AU90" s="118" t="s">
        <v>75</v>
      </c>
      <c r="AY90" s="112" t="s">
        <v>127</v>
      </c>
      <c r="BK90" s="119">
        <f>BK91+BK160+BK177+BK182+BK205+BK212+BK230+BK289+BK303</f>
        <v>0</v>
      </c>
    </row>
    <row r="91" spans="2:63" s="110" customFormat="1" ht="22.9" customHeight="1">
      <c r="B91" s="111"/>
      <c r="D91" s="112" t="s">
        <v>74</v>
      </c>
      <c r="E91" s="120" t="s">
        <v>83</v>
      </c>
      <c r="F91" s="120" t="s">
        <v>128</v>
      </c>
      <c r="J91" s="121">
        <f t="shared" si="2"/>
        <v>0</v>
      </c>
      <c r="L91" s="111"/>
      <c r="M91" s="115"/>
      <c r="P91" s="116">
        <f>SUM(P92:P159)</f>
        <v>0</v>
      </c>
      <c r="R91" s="116">
        <f>SUM(R92:R159)</f>
        <v>637.062</v>
      </c>
      <c r="T91" s="117">
        <f>SUM(T92:T159)</f>
        <v>2.134</v>
      </c>
      <c r="AR91" s="112" t="s">
        <v>83</v>
      </c>
      <c r="AT91" s="118" t="s">
        <v>74</v>
      </c>
      <c r="AU91" s="118" t="s">
        <v>83</v>
      </c>
      <c r="AY91" s="112" t="s">
        <v>127</v>
      </c>
      <c r="BK91" s="119">
        <f>SUM(BK92:BK159)</f>
        <v>0</v>
      </c>
    </row>
    <row r="92" spans="2:65" s="17" customFormat="1" ht="37.9" customHeight="1">
      <c r="B92" s="18"/>
      <c r="C92" s="122" t="s">
        <v>83</v>
      </c>
      <c r="D92" s="122" t="s">
        <v>129</v>
      </c>
      <c r="E92" s="123" t="s">
        <v>130</v>
      </c>
      <c r="F92" s="124" t="s">
        <v>131</v>
      </c>
      <c r="G92" s="125" t="s">
        <v>132</v>
      </c>
      <c r="H92" s="126">
        <v>4.5</v>
      </c>
      <c r="I92" s="127"/>
      <c r="J92" s="128">
        <f>ROUND(I92*H92,2)</f>
        <v>0</v>
      </c>
      <c r="K92" s="124" t="s">
        <v>133</v>
      </c>
      <c r="L92" s="18"/>
      <c r="M92" s="129" t="s">
        <v>19</v>
      </c>
      <c r="N92" s="130" t="s">
        <v>46</v>
      </c>
      <c r="P92" s="131">
        <f>O92*H92</f>
        <v>0</v>
      </c>
      <c r="Q92" s="131">
        <v>0</v>
      </c>
      <c r="R92" s="131">
        <f>Q92*H92</f>
        <v>0</v>
      </c>
      <c r="S92" s="131">
        <v>0.26</v>
      </c>
      <c r="T92" s="132">
        <f>S92*H92</f>
        <v>1.17</v>
      </c>
      <c r="AR92" s="133" t="s">
        <v>134</v>
      </c>
      <c r="AT92" s="133" t="s">
        <v>129</v>
      </c>
      <c r="AU92" s="133" t="s">
        <v>85</v>
      </c>
      <c r="AY92" s="2" t="s">
        <v>127</v>
      </c>
      <c r="BE92" s="134">
        <f>IF(N92="základní",J92,0)</f>
        <v>0</v>
      </c>
      <c r="BF92" s="134">
        <f>IF(N92="snížená",J92,0)</f>
        <v>0</v>
      </c>
      <c r="BG92" s="134">
        <f>IF(N92="zákl. přenesená",J92,0)</f>
        <v>0</v>
      </c>
      <c r="BH92" s="134">
        <f>IF(N92="sníž. přenesená",J92,0)</f>
        <v>0</v>
      </c>
      <c r="BI92" s="134">
        <f>IF(N92="nulová",J92,0)</f>
        <v>0</v>
      </c>
      <c r="BJ92" s="2" t="s">
        <v>83</v>
      </c>
      <c r="BK92" s="134">
        <f>ROUND(I92*H92,2)</f>
        <v>0</v>
      </c>
      <c r="BL92" s="2" t="s">
        <v>134</v>
      </c>
      <c r="BM92" s="133" t="s">
        <v>135</v>
      </c>
    </row>
    <row r="93" spans="2:47" s="17" customFormat="1" ht="11.25">
      <c r="B93" s="18"/>
      <c r="D93" s="135" t="s">
        <v>136</v>
      </c>
      <c r="F93" s="136" t="s">
        <v>137</v>
      </c>
      <c r="L93" s="18"/>
      <c r="M93" s="137"/>
      <c r="T93" s="42"/>
      <c r="AT93" s="2" t="s">
        <v>136</v>
      </c>
      <c r="AU93" s="2" t="s">
        <v>85</v>
      </c>
    </row>
    <row r="94" spans="2:51" s="138" customFormat="1" ht="11.25">
      <c r="B94" s="139"/>
      <c r="D94" s="140" t="s">
        <v>138</v>
      </c>
      <c r="E94" s="141" t="s">
        <v>19</v>
      </c>
      <c r="F94" s="142" t="s">
        <v>139</v>
      </c>
      <c r="H94" s="143">
        <v>4.5</v>
      </c>
      <c r="L94" s="139"/>
      <c r="M94" s="144"/>
      <c r="T94" s="145"/>
      <c r="AT94" s="141" t="s">
        <v>138</v>
      </c>
      <c r="AU94" s="141" t="s">
        <v>85</v>
      </c>
      <c r="AV94" s="138" t="s">
        <v>85</v>
      </c>
      <c r="AW94" s="138" t="s">
        <v>37</v>
      </c>
      <c r="AX94" s="138" t="s">
        <v>83</v>
      </c>
      <c r="AY94" s="141" t="s">
        <v>127</v>
      </c>
    </row>
    <row r="95" spans="2:65" s="17" customFormat="1" ht="24.2" customHeight="1">
      <c r="B95" s="18"/>
      <c r="C95" s="122" t="s">
        <v>85</v>
      </c>
      <c r="D95" s="122" t="s">
        <v>129</v>
      </c>
      <c r="E95" s="123" t="s">
        <v>140</v>
      </c>
      <c r="F95" s="124" t="s">
        <v>141</v>
      </c>
      <c r="G95" s="125" t="s">
        <v>142</v>
      </c>
      <c r="H95" s="126">
        <v>4</v>
      </c>
      <c r="I95" s="127"/>
      <c r="J95" s="128">
        <f>ROUND(I95*H95,2)</f>
        <v>0</v>
      </c>
      <c r="K95" s="124" t="s">
        <v>133</v>
      </c>
      <c r="L95" s="18"/>
      <c r="M95" s="129" t="s">
        <v>19</v>
      </c>
      <c r="N95" s="130" t="s">
        <v>46</v>
      </c>
      <c r="P95" s="131">
        <f>O95*H95</f>
        <v>0</v>
      </c>
      <c r="Q95" s="131">
        <v>0</v>
      </c>
      <c r="R95" s="131">
        <f>Q95*H95</f>
        <v>0</v>
      </c>
      <c r="S95" s="131">
        <v>0.205</v>
      </c>
      <c r="T95" s="132">
        <f>S95*H95</f>
        <v>0.82</v>
      </c>
      <c r="AR95" s="133" t="s">
        <v>134</v>
      </c>
      <c r="AT95" s="133" t="s">
        <v>129</v>
      </c>
      <c r="AU95" s="133" t="s">
        <v>85</v>
      </c>
      <c r="AY95" s="2" t="s">
        <v>127</v>
      </c>
      <c r="BE95" s="134">
        <f>IF(N95="základní",J95,0)</f>
        <v>0</v>
      </c>
      <c r="BF95" s="134">
        <f>IF(N95="snížená",J95,0)</f>
        <v>0</v>
      </c>
      <c r="BG95" s="134">
        <f>IF(N95="zákl. přenesená",J95,0)</f>
        <v>0</v>
      </c>
      <c r="BH95" s="134">
        <f>IF(N95="sníž. přenesená",J95,0)</f>
        <v>0</v>
      </c>
      <c r="BI95" s="134">
        <f>IF(N95="nulová",J95,0)</f>
        <v>0</v>
      </c>
      <c r="BJ95" s="2" t="s">
        <v>83</v>
      </c>
      <c r="BK95" s="134">
        <f>ROUND(I95*H95,2)</f>
        <v>0</v>
      </c>
      <c r="BL95" s="2" t="s">
        <v>134</v>
      </c>
      <c r="BM95" s="133" t="s">
        <v>143</v>
      </c>
    </row>
    <row r="96" spans="2:47" s="17" customFormat="1" ht="11.25">
      <c r="B96" s="18"/>
      <c r="D96" s="135" t="s">
        <v>136</v>
      </c>
      <c r="F96" s="136" t="s">
        <v>144</v>
      </c>
      <c r="L96" s="18"/>
      <c r="M96" s="137"/>
      <c r="T96" s="42"/>
      <c r="AT96" s="2" t="s">
        <v>136</v>
      </c>
      <c r="AU96" s="2" t="s">
        <v>85</v>
      </c>
    </row>
    <row r="97" spans="2:51" s="138" customFormat="1" ht="11.25">
      <c r="B97" s="139"/>
      <c r="D97" s="140" t="s">
        <v>138</v>
      </c>
      <c r="E97" s="141" t="s">
        <v>19</v>
      </c>
      <c r="F97" s="142" t="s">
        <v>145</v>
      </c>
      <c r="H97" s="143">
        <v>4</v>
      </c>
      <c r="L97" s="139"/>
      <c r="M97" s="144"/>
      <c r="T97" s="145"/>
      <c r="AT97" s="141" t="s">
        <v>138</v>
      </c>
      <c r="AU97" s="141" t="s">
        <v>85</v>
      </c>
      <c r="AV97" s="138" t="s">
        <v>85</v>
      </c>
      <c r="AW97" s="138" t="s">
        <v>37</v>
      </c>
      <c r="AX97" s="138" t="s">
        <v>83</v>
      </c>
      <c r="AY97" s="141" t="s">
        <v>127</v>
      </c>
    </row>
    <row r="98" spans="2:65" s="17" customFormat="1" ht="24.2" customHeight="1">
      <c r="B98" s="18"/>
      <c r="C98" s="122" t="s">
        <v>146</v>
      </c>
      <c r="D98" s="122" t="s">
        <v>129</v>
      </c>
      <c r="E98" s="123" t="s">
        <v>147</v>
      </c>
      <c r="F98" s="124" t="s">
        <v>148</v>
      </c>
      <c r="G98" s="125" t="s">
        <v>142</v>
      </c>
      <c r="H98" s="126">
        <v>3.6</v>
      </c>
      <c r="I98" s="127"/>
      <c r="J98" s="128">
        <f>ROUND(I98*H98,2)</f>
        <v>0</v>
      </c>
      <c r="K98" s="124" t="s">
        <v>133</v>
      </c>
      <c r="L98" s="18"/>
      <c r="M98" s="129" t="s">
        <v>19</v>
      </c>
      <c r="N98" s="130" t="s">
        <v>46</v>
      </c>
      <c r="P98" s="131">
        <f>O98*H98</f>
        <v>0</v>
      </c>
      <c r="Q98" s="131">
        <v>0</v>
      </c>
      <c r="R98" s="131">
        <f>Q98*H98</f>
        <v>0</v>
      </c>
      <c r="S98" s="131">
        <v>0.04</v>
      </c>
      <c r="T98" s="132">
        <f>S98*H98</f>
        <v>0.14400000000000002</v>
      </c>
      <c r="AR98" s="133" t="s">
        <v>134</v>
      </c>
      <c r="AT98" s="133" t="s">
        <v>129</v>
      </c>
      <c r="AU98" s="133" t="s">
        <v>85</v>
      </c>
      <c r="AY98" s="2" t="s">
        <v>127</v>
      </c>
      <c r="BE98" s="134">
        <f>IF(N98="základní",J98,0)</f>
        <v>0</v>
      </c>
      <c r="BF98" s="134">
        <f>IF(N98="snížená",J98,0)</f>
        <v>0</v>
      </c>
      <c r="BG98" s="134">
        <f>IF(N98="zákl. přenesená",J98,0)</f>
        <v>0</v>
      </c>
      <c r="BH98" s="134">
        <f>IF(N98="sníž. přenesená",J98,0)</f>
        <v>0</v>
      </c>
      <c r="BI98" s="134">
        <f>IF(N98="nulová",J98,0)</f>
        <v>0</v>
      </c>
      <c r="BJ98" s="2" t="s">
        <v>83</v>
      </c>
      <c r="BK98" s="134">
        <f>ROUND(I98*H98,2)</f>
        <v>0</v>
      </c>
      <c r="BL98" s="2" t="s">
        <v>134</v>
      </c>
      <c r="BM98" s="133" t="s">
        <v>149</v>
      </c>
    </row>
    <row r="99" spans="2:47" s="17" customFormat="1" ht="11.25">
      <c r="B99" s="18"/>
      <c r="D99" s="135" t="s">
        <v>136</v>
      </c>
      <c r="F99" s="136" t="s">
        <v>150</v>
      </c>
      <c r="L99" s="18"/>
      <c r="M99" s="137"/>
      <c r="T99" s="42"/>
      <c r="AT99" s="2" t="s">
        <v>136</v>
      </c>
      <c r="AU99" s="2" t="s">
        <v>85</v>
      </c>
    </row>
    <row r="100" spans="2:51" s="138" customFormat="1" ht="11.25">
      <c r="B100" s="139"/>
      <c r="D100" s="140" t="s">
        <v>138</v>
      </c>
      <c r="E100" s="141" t="s">
        <v>19</v>
      </c>
      <c r="F100" s="142" t="s">
        <v>151</v>
      </c>
      <c r="H100" s="143">
        <v>3.6</v>
      </c>
      <c r="L100" s="139"/>
      <c r="M100" s="144"/>
      <c r="T100" s="145"/>
      <c r="AT100" s="141" t="s">
        <v>138</v>
      </c>
      <c r="AU100" s="141" t="s">
        <v>85</v>
      </c>
      <c r="AV100" s="138" t="s">
        <v>85</v>
      </c>
      <c r="AW100" s="138" t="s">
        <v>37</v>
      </c>
      <c r="AX100" s="138" t="s">
        <v>83</v>
      </c>
      <c r="AY100" s="141" t="s">
        <v>127</v>
      </c>
    </row>
    <row r="101" spans="2:65" s="17" customFormat="1" ht="21.75" customHeight="1">
      <c r="B101" s="18"/>
      <c r="C101" s="122" t="s">
        <v>134</v>
      </c>
      <c r="D101" s="122" t="s">
        <v>129</v>
      </c>
      <c r="E101" s="123" t="s">
        <v>152</v>
      </c>
      <c r="F101" s="124" t="s">
        <v>153</v>
      </c>
      <c r="G101" s="125" t="s">
        <v>154</v>
      </c>
      <c r="H101" s="126">
        <v>269.326</v>
      </c>
      <c r="I101" s="127"/>
      <c r="J101" s="128">
        <f>ROUND(I101*H101,2)</f>
        <v>0</v>
      </c>
      <c r="K101" s="124" t="s">
        <v>133</v>
      </c>
      <c r="L101" s="18"/>
      <c r="M101" s="129" t="s">
        <v>19</v>
      </c>
      <c r="N101" s="130" t="s">
        <v>46</v>
      </c>
      <c r="P101" s="131">
        <f>O101*H101</f>
        <v>0</v>
      </c>
      <c r="Q101" s="131">
        <v>0</v>
      </c>
      <c r="R101" s="131">
        <f>Q101*H101</f>
        <v>0</v>
      </c>
      <c r="S101" s="131">
        <v>0</v>
      </c>
      <c r="T101" s="132">
        <f>S101*H101</f>
        <v>0</v>
      </c>
      <c r="AR101" s="133" t="s">
        <v>134</v>
      </c>
      <c r="AT101" s="133" t="s">
        <v>129</v>
      </c>
      <c r="AU101" s="133" t="s">
        <v>85</v>
      </c>
      <c r="AY101" s="2" t="s">
        <v>127</v>
      </c>
      <c r="BE101" s="134">
        <f>IF(N101="základní",J101,0)</f>
        <v>0</v>
      </c>
      <c r="BF101" s="134">
        <f>IF(N101="snížená",J101,0)</f>
        <v>0</v>
      </c>
      <c r="BG101" s="134">
        <f>IF(N101="zákl. přenesená",J101,0)</f>
        <v>0</v>
      </c>
      <c r="BH101" s="134">
        <f>IF(N101="sníž. přenesená",J101,0)</f>
        <v>0</v>
      </c>
      <c r="BI101" s="134">
        <f>IF(N101="nulová",J101,0)</f>
        <v>0</v>
      </c>
      <c r="BJ101" s="2" t="s">
        <v>83</v>
      </c>
      <c r="BK101" s="134">
        <f>ROUND(I101*H101,2)</f>
        <v>0</v>
      </c>
      <c r="BL101" s="2" t="s">
        <v>134</v>
      </c>
      <c r="BM101" s="133" t="s">
        <v>155</v>
      </c>
    </row>
    <row r="102" spans="2:47" s="17" customFormat="1" ht="11.25">
      <c r="B102" s="18"/>
      <c r="D102" s="135" t="s">
        <v>136</v>
      </c>
      <c r="F102" s="136" t="s">
        <v>156</v>
      </c>
      <c r="L102" s="18"/>
      <c r="M102" s="137"/>
      <c r="T102" s="42"/>
      <c r="AT102" s="2" t="s">
        <v>136</v>
      </c>
      <c r="AU102" s="2" t="s">
        <v>85</v>
      </c>
    </row>
    <row r="103" spans="2:51" s="146" customFormat="1" ht="11.25">
      <c r="B103" s="147"/>
      <c r="D103" s="140" t="s">
        <v>138</v>
      </c>
      <c r="E103" s="148" t="s">
        <v>19</v>
      </c>
      <c r="F103" s="149" t="s">
        <v>157</v>
      </c>
      <c r="H103" s="148" t="s">
        <v>19</v>
      </c>
      <c r="L103" s="147"/>
      <c r="M103" s="150"/>
      <c r="T103" s="151"/>
      <c r="AT103" s="148" t="s">
        <v>138</v>
      </c>
      <c r="AU103" s="148" t="s">
        <v>85</v>
      </c>
      <c r="AV103" s="146" t="s">
        <v>83</v>
      </c>
      <c r="AW103" s="146" t="s">
        <v>37</v>
      </c>
      <c r="AX103" s="146" t="s">
        <v>75</v>
      </c>
      <c r="AY103" s="148" t="s">
        <v>127</v>
      </c>
    </row>
    <row r="104" spans="2:51" s="138" customFormat="1" ht="11.25">
      <c r="B104" s="139"/>
      <c r="D104" s="140" t="s">
        <v>138</v>
      </c>
      <c r="E104" s="141" t="s">
        <v>19</v>
      </c>
      <c r="F104" s="142" t="s">
        <v>158</v>
      </c>
      <c r="H104" s="143">
        <v>60</v>
      </c>
      <c r="L104" s="139"/>
      <c r="M104" s="144"/>
      <c r="T104" s="145"/>
      <c r="AT104" s="141" t="s">
        <v>138</v>
      </c>
      <c r="AU104" s="141" t="s">
        <v>85</v>
      </c>
      <c r="AV104" s="138" t="s">
        <v>85</v>
      </c>
      <c r="AW104" s="138" t="s">
        <v>37</v>
      </c>
      <c r="AX104" s="138" t="s">
        <v>75</v>
      </c>
      <c r="AY104" s="141" t="s">
        <v>127</v>
      </c>
    </row>
    <row r="105" spans="2:51" s="138" customFormat="1" ht="11.25">
      <c r="B105" s="139"/>
      <c r="D105" s="140" t="s">
        <v>138</v>
      </c>
      <c r="E105" s="141" t="s">
        <v>19</v>
      </c>
      <c r="F105" s="142" t="s">
        <v>159</v>
      </c>
      <c r="H105" s="143">
        <v>6.3</v>
      </c>
      <c r="L105" s="139"/>
      <c r="M105" s="144"/>
      <c r="T105" s="145"/>
      <c r="AT105" s="141" t="s">
        <v>138</v>
      </c>
      <c r="AU105" s="141" t="s">
        <v>85</v>
      </c>
      <c r="AV105" s="138" t="s">
        <v>85</v>
      </c>
      <c r="AW105" s="138" t="s">
        <v>37</v>
      </c>
      <c r="AX105" s="138" t="s">
        <v>75</v>
      </c>
      <c r="AY105" s="141" t="s">
        <v>127</v>
      </c>
    </row>
    <row r="106" spans="2:51" s="138" customFormat="1" ht="11.25">
      <c r="B106" s="139"/>
      <c r="D106" s="140" t="s">
        <v>138</v>
      </c>
      <c r="E106" s="141" t="s">
        <v>19</v>
      </c>
      <c r="F106" s="142" t="s">
        <v>160</v>
      </c>
      <c r="H106" s="143">
        <v>3.045</v>
      </c>
      <c r="L106" s="139"/>
      <c r="M106" s="144"/>
      <c r="T106" s="145"/>
      <c r="AT106" s="141" t="s">
        <v>138</v>
      </c>
      <c r="AU106" s="141" t="s">
        <v>85</v>
      </c>
      <c r="AV106" s="138" t="s">
        <v>85</v>
      </c>
      <c r="AW106" s="138" t="s">
        <v>37</v>
      </c>
      <c r="AX106" s="138" t="s">
        <v>75</v>
      </c>
      <c r="AY106" s="141" t="s">
        <v>127</v>
      </c>
    </row>
    <row r="107" spans="2:51" s="152" customFormat="1" ht="11.25">
      <c r="B107" s="153"/>
      <c r="D107" s="140" t="s">
        <v>138</v>
      </c>
      <c r="E107" s="154" t="s">
        <v>19</v>
      </c>
      <c r="F107" s="155" t="s">
        <v>161</v>
      </c>
      <c r="H107" s="156">
        <v>69.345</v>
      </c>
      <c r="L107" s="153"/>
      <c r="M107" s="157"/>
      <c r="T107" s="158"/>
      <c r="AT107" s="154" t="s">
        <v>138</v>
      </c>
      <c r="AU107" s="154" t="s">
        <v>85</v>
      </c>
      <c r="AV107" s="152" t="s">
        <v>146</v>
      </c>
      <c r="AW107" s="152" t="s">
        <v>37</v>
      </c>
      <c r="AX107" s="152" t="s">
        <v>75</v>
      </c>
      <c r="AY107" s="154" t="s">
        <v>127</v>
      </c>
    </row>
    <row r="108" spans="2:51" s="138" customFormat="1" ht="33.75">
      <c r="B108" s="139"/>
      <c r="D108" s="140" t="s">
        <v>138</v>
      </c>
      <c r="E108" s="141" t="s">
        <v>19</v>
      </c>
      <c r="F108" s="142" t="s">
        <v>162</v>
      </c>
      <c r="H108" s="143">
        <v>107.781</v>
      </c>
      <c r="L108" s="139"/>
      <c r="M108" s="144"/>
      <c r="T108" s="145"/>
      <c r="AT108" s="141" t="s">
        <v>138</v>
      </c>
      <c r="AU108" s="141" t="s">
        <v>85</v>
      </c>
      <c r="AV108" s="138" t="s">
        <v>85</v>
      </c>
      <c r="AW108" s="138" t="s">
        <v>37</v>
      </c>
      <c r="AX108" s="138" t="s">
        <v>75</v>
      </c>
      <c r="AY108" s="141" t="s">
        <v>127</v>
      </c>
    </row>
    <row r="109" spans="2:51" s="138" customFormat="1" ht="11.25">
      <c r="B109" s="139"/>
      <c r="D109" s="140" t="s">
        <v>138</v>
      </c>
      <c r="E109" s="141" t="s">
        <v>19</v>
      </c>
      <c r="F109" s="142" t="s">
        <v>163</v>
      </c>
      <c r="H109" s="143">
        <v>92.2</v>
      </c>
      <c r="L109" s="139"/>
      <c r="M109" s="144"/>
      <c r="T109" s="145"/>
      <c r="AT109" s="141" t="s">
        <v>138</v>
      </c>
      <c r="AU109" s="141" t="s">
        <v>85</v>
      </c>
      <c r="AV109" s="138" t="s">
        <v>85</v>
      </c>
      <c r="AW109" s="138" t="s">
        <v>37</v>
      </c>
      <c r="AX109" s="138" t="s">
        <v>75</v>
      </c>
      <c r="AY109" s="141" t="s">
        <v>127</v>
      </c>
    </row>
    <row r="110" spans="2:51" s="152" customFormat="1" ht="11.25">
      <c r="B110" s="153"/>
      <c r="D110" s="140" t="s">
        <v>138</v>
      </c>
      <c r="E110" s="154" t="s">
        <v>19</v>
      </c>
      <c r="F110" s="155" t="s">
        <v>161</v>
      </c>
      <c r="H110" s="156">
        <v>199.981</v>
      </c>
      <c r="L110" s="153"/>
      <c r="M110" s="157"/>
      <c r="T110" s="158"/>
      <c r="AT110" s="154" t="s">
        <v>138</v>
      </c>
      <c r="AU110" s="154" t="s">
        <v>85</v>
      </c>
      <c r="AV110" s="152" t="s">
        <v>146</v>
      </c>
      <c r="AW110" s="152" t="s">
        <v>37</v>
      </c>
      <c r="AX110" s="152" t="s">
        <v>75</v>
      </c>
      <c r="AY110" s="154" t="s">
        <v>127</v>
      </c>
    </row>
    <row r="111" spans="2:51" s="159" customFormat="1" ht="11.25">
      <c r="B111" s="160"/>
      <c r="D111" s="140" t="s">
        <v>138</v>
      </c>
      <c r="E111" s="161" t="s">
        <v>19</v>
      </c>
      <c r="F111" s="162" t="s">
        <v>164</v>
      </c>
      <c r="H111" s="163">
        <v>269.326</v>
      </c>
      <c r="L111" s="160"/>
      <c r="M111" s="164"/>
      <c r="T111" s="165"/>
      <c r="AT111" s="161" t="s">
        <v>138</v>
      </c>
      <c r="AU111" s="161" t="s">
        <v>85</v>
      </c>
      <c r="AV111" s="159" t="s">
        <v>134</v>
      </c>
      <c r="AW111" s="159" t="s">
        <v>37</v>
      </c>
      <c r="AX111" s="159" t="s">
        <v>83</v>
      </c>
      <c r="AY111" s="161" t="s">
        <v>127</v>
      </c>
    </row>
    <row r="112" spans="2:65" s="17" customFormat="1" ht="21.75" customHeight="1">
      <c r="B112" s="18"/>
      <c r="C112" s="122" t="s">
        <v>165</v>
      </c>
      <c r="D112" s="122" t="s">
        <v>129</v>
      </c>
      <c r="E112" s="123" t="s">
        <v>166</v>
      </c>
      <c r="F112" s="124" t="s">
        <v>167</v>
      </c>
      <c r="G112" s="125" t="s">
        <v>154</v>
      </c>
      <c r="H112" s="126">
        <v>449.04</v>
      </c>
      <c r="I112" s="127"/>
      <c r="J112" s="128">
        <f>ROUND(I112*H112,2)</f>
        <v>0</v>
      </c>
      <c r="K112" s="124" t="s">
        <v>133</v>
      </c>
      <c r="L112" s="18"/>
      <c r="M112" s="129" t="s">
        <v>19</v>
      </c>
      <c r="N112" s="130" t="s">
        <v>46</v>
      </c>
      <c r="P112" s="131">
        <f>O112*H112</f>
        <v>0</v>
      </c>
      <c r="Q112" s="131">
        <v>0</v>
      </c>
      <c r="R112" s="131">
        <f>Q112*H112</f>
        <v>0</v>
      </c>
      <c r="S112" s="131">
        <v>0</v>
      </c>
      <c r="T112" s="132">
        <f>S112*H112</f>
        <v>0</v>
      </c>
      <c r="AR112" s="133" t="s">
        <v>134</v>
      </c>
      <c r="AT112" s="133" t="s">
        <v>129</v>
      </c>
      <c r="AU112" s="133" t="s">
        <v>85</v>
      </c>
      <c r="AY112" s="2" t="s">
        <v>127</v>
      </c>
      <c r="BE112" s="134">
        <f>IF(N112="základní",J112,0)</f>
        <v>0</v>
      </c>
      <c r="BF112" s="134">
        <f>IF(N112="snížená",J112,0)</f>
        <v>0</v>
      </c>
      <c r="BG112" s="134">
        <f>IF(N112="zákl. přenesená",J112,0)</f>
        <v>0</v>
      </c>
      <c r="BH112" s="134">
        <f>IF(N112="sníž. přenesená",J112,0)</f>
        <v>0</v>
      </c>
      <c r="BI112" s="134">
        <f>IF(N112="nulová",J112,0)</f>
        <v>0</v>
      </c>
      <c r="BJ112" s="2" t="s">
        <v>83</v>
      </c>
      <c r="BK112" s="134">
        <f>ROUND(I112*H112,2)</f>
        <v>0</v>
      </c>
      <c r="BL112" s="2" t="s">
        <v>134</v>
      </c>
      <c r="BM112" s="133" t="s">
        <v>168</v>
      </c>
    </row>
    <row r="113" spans="2:47" s="17" customFormat="1" ht="11.25">
      <c r="B113" s="18"/>
      <c r="D113" s="135" t="s">
        <v>136</v>
      </c>
      <c r="F113" s="136" t="s">
        <v>169</v>
      </c>
      <c r="L113" s="18"/>
      <c r="M113" s="137"/>
      <c r="T113" s="42"/>
      <c r="AT113" s="2" t="s">
        <v>136</v>
      </c>
      <c r="AU113" s="2" t="s">
        <v>85</v>
      </c>
    </row>
    <row r="114" spans="2:51" s="146" customFormat="1" ht="11.25">
      <c r="B114" s="147"/>
      <c r="D114" s="140" t="s">
        <v>138</v>
      </c>
      <c r="E114" s="148" t="s">
        <v>19</v>
      </c>
      <c r="F114" s="149" t="s">
        <v>170</v>
      </c>
      <c r="H114" s="148" t="s">
        <v>19</v>
      </c>
      <c r="L114" s="147"/>
      <c r="M114" s="150"/>
      <c r="T114" s="151"/>
      <c r="AT114" s="148" t="s">
        <v>138</v>
      </c>
      <c r="AU114" s="148" t="s">
        <v>85</v>
      </c>
      <c r="AV114" s="146" t="s">
        <v>83</v>
      </c>
      <c r="AW114" s="146" t="s">
        <v>37</v>
      </c>
      <c r="AX114" s="146" t="s">
        <v>75</v>
      </c>
      <c r="AY114" s="148" t="s">
        <v>127</v>
      </c>
    </row>
    <row r="115" spans="2:51" s="138" customFormat="1" ht="11.25">
      <c r="B115" s="139"/>
      <c r="D115" s="140" t="s">
        <v>138</v>
      </c>
      <c r="E115" s="141" t="s">
        <v>19</v>
      </c>
      <c r="F115" s="142" t="s">
        <v>171</v>
      </c>
      <c r="H115" s="143">
        <v>15.4</v>
      </c>
      <c r="L115" s="139"/>
      <c r="M115" s="144"/>
      <c r="T115" s="145"/>
      <c r="AT115" s="141" t="s">
        <v>138</v>
      </c>
      <c r="AU115" s="141" t="s">
        <v>85</v>
      </c>
      <c r="AV115" s="138" t="s">
        <v>85</v>
      </c>
      <c r="AW115" s="138" t="s">
        <v>37</v>
      </c>
      <c r="AX115" s="138" t="s">
        <v>75</v>
      </c>
      <c r="AY115" s="141" t="s">
        <v>127</v>
      </c>
    </row>
    <row r="116" spans="2:51" s="138" customFormat="1" ht="22.5">
      <c r="B116" s="139"/>
      <c r="D116" s="140" t="s">
        <v>138</v>
      </c>
      <c r="E116" s="141" t="s">
        <v>19</v>
      </c>
      <c r="F116" s="142" t="s">
        <v>172</v>
      </c>
      <c r="H116" s="143">
        <v>417</v>
      </c>
      <c r="L116" s="139"/>
      <c r="M116" s="144"/>
      <c r="T116" s="145"/>
      <c r="AT116" s="141" t="s">
        <v>138</v>
      </c>
      <c r="AU116" s="141" t="s">
        <v>85</v>
      </c>
      <c r="AV116" s="138" t="s">
        <v>85</v>
      </c>
      <c r="AW116" s="138" t="s">
        <v>37</v>
      </c>
      <c r="AX116" s="138" t="s">
        <v>75</v>
      </c>
      <c r="AY116" s="141" t="s">
        <v>127</v>
      </c>
    </row>
    <row r="117" spans="2:51" s="138" customFormat="1" ht="11.25">
      <c r="B117" s="139"/>
      <c r="D117" s="140" t="s">
        <v>138</v>
      </c>
      <c r="E117" s="141" t="s">
        <v>19</v>
      </c>
      <c r="F117" s="142" t="s">
        <v>173</v>
      </c>
      <c r="H117" s="143">
        <v>10.45</v>
      </c>
      <c r="L117" s="139"/>
      <c r="M117" s="144"/>
      <c r="T117" s="145"/>
      <c r="AT117" s="141" t="s">
        <v>138</v>
      </c>
      <c r="AU117" s="141" t="s">
        <v>85</v>
      </c>
      <c r="AV117" s="138" t="s">
        <v>85</v>
      </c>
      <c r="AW117" s="138" t="s">
        <v>37</v>
      </c>
      <c r="AX117" s="138" t="s">
        <v>75</v>
      </c>
      <c r="AY117" s="141" t="s">
        <v>127</v>
      </c>
    </row>
    <row r="118" spans="2:51" s="138" customFormat="1" ht="11.25">
      <c r="B118" s="139"/>
      <c r="D118" s="140" t="s">
        <v>138</v>
      </c>
      <c r="E118" s="141" t="s">
        <v>19</v>
      </c>
      <c r="F118" s="142" t="s">
        <v>174</v>
      </c>
      <c r="H118" s="143">
        <v>1.69</v>
      </c>
      <c r="L118" s="139"/>
      <c r="M118" s="144"/>
      <c r="T118" s="145"/>
      <c r="AT118" s="141" t="s">
        <v>138</v>
      </c>
      <c r="AU118" s="141" t="s">
        <v>85</v>
      </c>
      <c r="AV118" s="138" t="s">
        <v>85</v>
      </c>
      <c r="AW118" s="138" t="s">
        <v>37</v>
      </c>
      <c r="AX118" s="138" t="s">
        <v>75</v>
      </c>
      <c r="AY118" s="141" t="s">
        <v>127</v>
      </c>
    </row>
    <row r="119" spans="2:51" s="138" customFormat="1" ht="11.25">
      <c r="B119" s="139"/>
      <c r="D119" s="140" t="s">
        <v>138</v>
      </c>
      <c r="E119" s="141" t="s">
        <v>19</v>
      </c>
      <c r="F119" s="142" t="s">
        <v>175</v>
      </c>
      <c r="H119" s="143">
        <v>4.5</v>
      </c>
      <c r="L119" s="139"/>
      <c r="M119" s="144"/>
      <c r="T119" s="145"/>
      <c r="AT119" s="141" t="s">
        <v>138</v>
      </c>
      <c r="AU119" s="141" t="s">
        <v>85</v>
      </c>
      <c r="AV119" s="138" t="s">
        <v>85</v>
      </c>
      <c r="AW119" s="138" t="s">
        <v>37</v>
      </c>
      <c r="AX119" s="138" t="s">
        <v>75</v>
      </c>
      <c r="AY119" s="141" t="s">
        <v>127</v>
      </c>
    </row>
    <row r="120" spans="2:51" s="159" customFormat="1" ht="11.25">
      <c r="B120" s="160"/>
      <c r="D120" s="140" t="s">
        <v>138</v>
      </c>
      <c r="E120" s="161" t="s">
        <v>19</v>
      </c>
      <c r="F120" s="162" t="s">
        <v>164</v>
      </c>
      <c r="H120" s="163">
        <v>449.04</v>
      </c>
      <c r="L120" s="160"/>
      <c r="M120" s="164"/>
      <c r="T120" s="165"/>
      <c r="AT120" s="161" t="s">
        <v>138</v>
      </c>
      <c r="AU120" s="161" t="s">
        <v>85</v>
      </c>
      <c r="AV120" s="159" t="s">
        <v>134</v>
      </c>
      <c r="AW120" s="159" t="s">
        <v>37</v>
      </c>
      <c r="AX120" s="159" t="s">
        <v>83</v>
      </c>
      <c r="AY120" s="161" t="s">
        <v>127</v>
      </c>
    </row>
    <row r="121" spans="2:65" s="17" customFormat="1" ht="37.9" customHeight="1">
      <c r="B121" s="18"/>
      <c r="C121" s="122" t="s">
        <v>176</v>
      </c>
      <c r="D121" s="122" t="s">
        <v>129</v>
      </c>
      <c r="E121" s="123" t="s">
        <v>177</v>
      </c>
      <c r="F121" s="124" t="s">
        <v>178</v>
      </c>
      <c r="G121" s="125" t="s">
        <v>154</v>
      </c>
      <c r="H121" s="126">
        <v>1.5</v>
      </c>
      <c r="I121" s="127"/>
      <c r="J121" s="128">
        <f>ROUND(I121*H121,2)</f>
        <v>0</v>
      </c>
      <c r="K121" s="124" t="s">
        <v>133</v>
      </c>
      <c r="L121" s="18"/>
      <c r="M121" s="129" t="s">
        <v>19</v>
      </c>
      <c r="N121" s="130" t="s">
        <v>46</v>
      </c>
      <c r="P121" s="131">
        <f>O121*H121</f>
        <v>0</v>
      </c>
      <c r="Q121" s="131">
        <v>0</v>
      </c>
      <c r="R121" s="131">
        <f>Q121*H121</f>
        <v>0</v>
      </c>
      <c r="S121" s="131">
        <v>0</v>
      </c>
      <c r="T121" s="132">
        <f>S121*H121</f>
        <v>0</v>
      </c>
      <c r="AR121" s="133" t="s">
        <v>134</v>
      </c>
      <c r="AT121" s="133" t="s">
        <v>129</v>
      </c>
      <c r="AU121" s="133" t="s">
        <v>85</v>
      </c>
      <c r="AY121" s="2" t="s">
        <v>127</v>
      </c>
      <c r="BE121" s="134">
        <f>IF(N121="základní",J121,0)</f>
        <v>0</v>
      </c>
      <c r="BF121" s="134">
        <f>IF(N121="snížená",J121,0)</f>
        <v>0</v>
      </c>
      <c r="BG121" s="134">
        <f>IF(N121="zákl. přenesená",J121,0)</f>
        <v>0</v>
      </c>
      <c r="BH121" s="134">
        <f>IF(N121="sníž. přenesená",J121,0)</f>
        <v>0</v>
      </c>
      <c r="BI121" s="134">
        <f>IF(N121="nulová",J121,0)</f>
        <v>0</v>
      </c>
      <c r="BJ121" s="2" t="s">
        <v>83</v>
      </c>
      <c r="BK121" s="134">
        <f>ROUND(I121*H121,2)</f>
        <v>0</v>
      </c>
      <c r="BL121" s="2" t="s">
        <v>134</v>
      </c>
      <c r="BM121" s="133" t="s">
        <v>179</v>
      </c>
    </row>
    <row r="122" spans="2:47" s="17" customFormat="1" ht="11.25">
      <c r="B122" s="18"/>
      <c r="D122" s="135" t="s">
        <v>136</v>
      </c>
      <c r="F122" s="136" t="s">
        <v>180</v>
      </c>
      <c r="L122" s="18"/>
      <c r="M122" s="137"/>
      <c r="T122" s="42"/>
      <c r="AT122" s="2" t="s">
        <v>136</v>
      </c>
      <c r="AU122" s="2" t="s">
        <v>85</v>
      </c>
    </row>
    <row r="123" spans="2:51" s="138" customFormat="1" ht="11.25">
      <c r="B123" s="139"/>
      <c r="D123" s="140" t="s">
        <v>138</v>
      </c>
      <c r="E123" s="141" t="s">
        <v>19</v>
      </c>
      <c r="F123" s="142" t="s">
        <v>181</v>
      </c>
      <c r="H123" s="143">
        <v>1.5</v>
      </c>
      <c r="L123" s="139"/>
      <c r="M123" s="144"/>
      <c r="T123" s="145"/>
      <c r="AT123" s="141" t="s">
        <v>138</v>
      </c>
      <c r="AU123" s="141" t="s">
        <v>85</v>
      </c>
      <c r="AV123" s="138" t="s">
        <v>85</v>
      </c>
      <c r="AW123" s="138" t="s">
        <v>37</v>
      </c>
      <c r="AX123" s="138" t="s">
        <v>83</v>
      </c>
      <c r="AY123" s="141" t="s">
        <v>127</v>
      </c>
    </row>
    <row r="124" spans="2:65" s="17" customFormat="1" ht="33" customHeight="1">
      <c r="B124" s="18"/>
      <c r="C124" s="122" t="s">
        <v>182</v>
      </c>
      <c r="D124" s="122" t="s">
        <v>129</v>
      </c>
      <c r="E124" s="123" t="s">
        <v>183</v>
      </c>
      <c r="F124" s="124" t="s">
        <v>184</v>
      </c>
      <c r="G124" s="125" t="s">
        <v>154</v>
      </c>
      <c r="H124" s="126">
        <v>0.54</v>
      </c>
      <c r="I124" s="127"/>
      <c r="J124" s="128">
        <f>ROUND(I124*H124,2)</f>
        <v>0</v>
      </c>
      <c r="K124" s="124" t="s">
        <v>133</v>
      </c>
      <c r="L124" s="18"/>
      <c r="M124" s="129" t="s">
        <v>19</v>
      </c>
      <c r="N124" s="130" t="s">
        <v>46</v>
      </c>
      <c r="P124" s="131">
        <f>O124*H124</f>
        <v>0</v>
      </c>
      <c r="Q124" s="131">
        <v>0</v>
      </c>
      <c r="R124" s="131">
        <f>Q124*H124</f>
        <v>0</v>
      </c>
      <c r="S124" s="131">
        <v>0</v>
      </c>
      <c r="T124" s="132">
        <f>S124*H124</f>
        <v>0</v>
      </c>
      <c r="AR124" s="133" t="s">
        <v>134</v>
      </c>
      <c r="AT124" s="133" t="s">
        <v>129</v>
      </c>
      <c r="AU124" s="133" t="s">
        <v>85</v>
      </c>
      <c r="AY124" s="2" t="s">
        <v>127</v>
      </c>
      <c r="BE124" s="134">
        <f>IF(N124="základní",J124,0)</f>
        <v>0</v>
      </c>
      <c r="BF124" s="134">
        <f>IF(N124="snížená",J124,0)</f>
        <v>0</v>
      </c>
      <c r="BG124" s="134">
        <f>IF(N124="zákl. přenesená",J124,0)</f>
        <v>0</v>
      </c>
      <c r="BH124" s="134">
        <f>IF(N124="sníž. přenesená",J124,0)</f>
        <v>0</v>
      </c>
      <c r="BI124" s="134">
        <f>IF(N124="nulová",J124,0)</f>
        <v>0</v>
      </c>
      <c r="BJ124" s="2" t="s">
        <v>83</v>
      </c>
      <c r="BK124" s="134">
        <f>ROUND(I124*H124,2)</f>
        <v>0</v>
      </c>
      <c r="BL124" s="2" t="s">
        <v>134</v>
      </c>
      <c r="BM124" s="133" t="s">
        <v>185</v>
      </c>
    </row>
    <row r="125" spans="2:47" s="17" customFormat="1" ht="11.25">
      <c r="B125" s="18"/>
      <c r="D125" s="135" t="s">
        <v>136</v>
      </c>
      <c r="F125" s="136" t="s">
        <v>186</v>
      </c>
      <c r="L125" s="18"/>
      <c r="M125" s="137"/>
      <c r="T125" s="42"/>
      <c r="AT125" s="2" t="s">
        <v>136</v>
      </c>
      <c r="AU125" s="2" t="s">
        <v>85</v>
      </c>
    </row>
    <row r="126" spans="2:51" s="138" customFormat="1" ht="11.25">
      <c r="B126" s="139"/>
      <c r="D126" s="140" t="s">
        <v>138</v>
      </c>
      <c r="E126" s="141" t="s">
        <v>19</v>
      </c>
      <c r="F126" s="142" t="s">
        <v>187</v>
      </c>
      <c r="H126" s="143">
        <v>0.54</v>
      </c>
      <c r="L126" s="139"/>
      <c r="M126" s="144"/>
      <c r="T126" s="145"/>
      <c r="AT126" s="141" t="s">
        <v>138</v>
      </c>
      <c r="AU126" s="141" t="s">
        <v>85</v>
      </c>
      <c r="AV126" s="138" t="s">
        <v>85</v>
      </c>
      <c r="AW126" s="138" t="s">
        <v>37</v>
      </c>
      <c r="AX126" s="138" t="s">
        <v>83</v>
      </c>
      <c r="AY126" s="141" t="s">
        <v>127</v>
      </c>
    </row>
    <row r="127" spans="2:65" s="17" customFormat="1" ht="37.9" customHeight="1">
      <c r="B127" s="18"/>
      <c r="C127" s="122" t="s">
        <v>188</v>
      </c>
      <c r="D127" s="122" t="s">
        <v>129</v>
      </c>
      <c r="E127" s="123" t="s">
        <v>189</v>
      </c>
      <c r="F127" s="124" t="s">
        <v>190</v>
      </c>
      <c r="G127" s="125" t="s">
        <v>154</v>
      </c>
      <c r="H127" s="126">
        <v>585.966</v>
      </c>
      <c r="I127" s="127"/>
      <c r="J127" s="128">
        <f>ROUND(I127*H127,2)</f>
        <v>0</v>
      </c>
      <c r="K127" s="124" t="s">
        <v>133</v>
      </c>
      <c r="L127" s="18"/>
      <c r="M127" s="129" t="s">
        <v>19</v>
      </c>
      <c r="N127" s="130" t="s">
        <v>46</v>
      </c>
      <c r="P127" s="131">
        <f>O127*H127</f>
        <v>0</v>
      </c>
      <c r="Q127" s="131">
        <v>0</v>
      </c>
      <c r="R127" s="131">
        <f>Q127*H127</f>
        <v>0</v>
      </c>
      <c r="S127" s="131">
        <v>0</v>
      </c>
      <c r="T127" s="132">
        <f>S127*H127</f>
        <v>0</v>
      </c>
      <c r="AR127" s="133" t="s">
        <v>134</v>
      </c>
      <c r="AT127" s="133" t="s">
        <v>129</v>
      </c>
      <c r="AU127" s="133" t="s">
        <v>85</v>
      </c>
      <c r="AY127" s="2" t="s">
        <v>127</v>
      </c>
      <c r="BE127" s="134">
        <f>IF(N127="základní",J127,0)</f>
        <v>0</v>
      </c>
      <c r="BF127" s="134">
        <f>IF(N127="snížená",J127,0)</f>
        <v>0</v>
      </c>
      <c r="BG127" s="134">
        <f>IF(N127="zákl. přenesená",J127,0)</f>
        <v>0</v>
      </c>
      <c r="BH127" s="134">
        <f>IF(N127="sníž. přenesená",J127,0)</f>
        <v>0</v>
      </c>
      <c r="BI127" s="134">
        <f>IF(N127="nulová",J127,0)</f>
        <v>0</v>
      </c>
      <c r="BJ127" s="2" t="s">
        <v>83</v>
      </c>
      <c r="BK127" s="134">
        <f>ROUND(I127*H127,2)</f>
        <v>0</v>
      </c>
      <c r="BL127" s="2" t="s">
        <v>134</v>
      </c>
      <c r="BM127" s="133" t="s">
        <v>191</v>
      </c>
    </row>
    <row r="128" spans="2:47" s="17" customFormat="1" ht="11.25">
      <c r="B128" s="18"/>
      <c r="D128" s="135" t="s">
        <v>136</v>
      </c>
      <c r="F128" s="136" t="s">
        <v>192</v>
      </c>
      <c r="L128" s="18"/>
      <c r="M128" s="137"/>
      <c r="T128" s="42"/>
      <c r="AT128" s="2" t="s">
        <v>136</v>
      </c>
      <c r="AU128" s="2" t="s">
        <v>85</v>
      </c>
    </row>
    <row r="129" spans="2:51" s="138" customFormat="1" ht="11.25">
      <c r="B129" s="139"/>
      <c r="D129" s="140" t="s">
        <v>138</v>
      </c>
      <c r="E129" s="141" t="s">
        <v>19</v>
      </c>
      <c r="F129" s="142" t="s">
        <v>193</v>
      </c>
      <c r="H129" s="143">
        <v>136.926</v>
      </c>
      <c r="L129" s="139"/>
      <c r="M129" s="144"/>
      <c r="T129" s="145"/>
      <c r="AT129" s="141" t="s">
        <v>138</v>
      </c>
      <c r="AU129" s="141" t="s">
        <v>85</v>
      </c>
      <c r="AV129" s="138" t="s">
        <v>85</v>
      </c>
      <c r="AW129" s="138" t="s">
        <v>37</v>
      </c>
      <c r="AX129" s="138" t="s">
        <v>75</v>
      </c>
      <c r="AY129" s="141" t="s">
        <v>127</v>
      </c>
    </row>
    <row r="130" spans="2:51" s="138" customFormat="1" ht="11.25">
      <c r="B130" s="139"/>
      <c r="D130" s="140" t="s">
        <v>138</v>
      </c>
      <c r="E130" s="141" t="s">
        <v>19</v>
      </c>
      <c r="F130" s="142" t="s">
        <v>194</v>
      </c>
      <c r="H130" s="143">
        <v>449.04</v>
      </c>
      <c r="L130" s="139"/>
      <c r="M130" s="144"/>
      <c r="T130" s="145"/>
      <c r="AT130" s="141" t="s">
        <v>138</v>
      </c>
      <c r="AU130" s="141" t="s">
        <v>85</v>
      </c>
      <c r="AV130" s="138" t="s">
        <v>85</v>
      </c>
      <c r="AW130" s="138" t="s">
        <v>37</v>
      </c>
      <c r="AX130" s="138" t="s">
        <v>75</v>
      </c>
      <c r="AY130" s="141" t="s">
        <v>127</v>
      </c>
    </row>
    <row r="131" spans="2:51" s="159" customFormat="1" ht="11.25">
      <c r="B131" s="160"/>
      <c r="D131" s="140" t="s">
        <v>138</v>
      </c>
      <c r="E131" s="161" t="s">
        <v>19</v>
      </c>
      <c r="F131" s="162" t="s">
        <v>164</v>
      </c>
      <c r="H131" s="163">
        <v>585.966</v>
      </c>
      <c r="L131" s="160"/>
      <c r="M131" s="164"/>
      <c r="T131" s="165"/>
      <c r="AT131" s="161" t="s">
        <v>138</v>
      </c>
      <c r="AU131" s="161" t="s">
        <v>85</v>
      </c>
      <c r="AV131" s="159" t="s">
        <v>134</v>
      </c>
      <c r="AW131" s="159" t="s">
        <v>37</v>
      </c>
      <c r="AX131" s="159" t="s">
        <v>83</v>
      </c>
      <c r="AY131" s="161" t="s">
        <v>127</v>
      </c>
    </row>
    <row r="132" spans="2:65" s="17" customFormat="1" ht="37.9" customHeight="1">
      <c r="B132" s="18"/>
      <c r="C132" s="122" t="s">
        <v>195</v>
      </c>
      <c r="D132" s="122" t="s">
        <v>129</v>
      </c>
      <c r="E132" s="123" t="s">
        <v>196</v>
      </c>
      <c r="F132" s="124" t="s">
        <v>197</v>
      </c>
      <c r="G132" s="125" t="s">
        <v>154</v>
      </c>
      <c r="H132" s="126">
        <v>1757.898</v>
      </c>
      <c r="I132" s="127"/>
      <c r="J132" s="128">
        <f>ROUND(I132*H132,2)</f>
        <v>0</v>
      </c>
      <c r="K132" s="124" t="s">
        <v>133</v>
      </c>
      <c r="L132" s="18"/>
      <c r="M132" s="129" t="s">
        <v>19</v>
      </c>
      <c r="N132" s="130" t="s">
        <v>46</v>
      </c>
      <c r="P132" s="131">
        <f>O132*H132</f>
        <v>0</v>
      </c>
      <c r="Q132" s="131">
        <v>0</v>
      </c>
      <c r="R132" s="131">
        <f>Q132*H132</f>
        <v>0</v>
      </c>
      <c r="S132" s="131">
        <v>0</v>
      </c>
      <c r="T132" s="132">
        <f>S132*H132</f>
        <v>0</v>
      </c>
      <c r="AR132" s="133" t="s">
        <v>134</v>
      </c>
      <c r="AT132" s="133" t="s">
        <v>129</v>
      </c>
      <c r="AU132" s="133" t="s">
        <v>85</v>
      </c>
      <c r="AY132" s="2" t="s">
        <v>127</v>
      </c>
      <c r="BE132" s="134">
        <f>IF(N132="základní",J132,0)</f>
        <v>0</v>
      </c>
      <c r="BF132" s="134">
        <f>IF(N132="snížená",J132,0)</f>
        <v>0</v>
      </c>
      <c r="BG132" s="134">
        <f>IF(N132="zákl. přenesená",J132,0)</f>
        <v>0</v>
      </c>
      <c r="BH132" s="134">
        <f>IF(N132="sníž. přenesená",J132,0)</f>
        <v>0</v>
      </c>
      <c r="BI132" s="134">
        <f>IF(N132="nulová",J132,0)</f>
        <v>0</v>
      </c>
      <c r="BJ132" s="2" t="s">
        <v>83</v>
      </c>
      <c r="BK132" s="134">
        <f>ROUND(I132*H132,2)</f>
        <v>0</v>
      </c>
      <c r="BL132" s="2" t="s">
        <v>134</v>
      </c>
      <c r="BM132" s="133" t="s">
        <v>198</v>
      </c>
    </row>
    <row r="133" spans="2:47" s="17" customFormat="1" ht="11.25">
      <c r="B133" s="18"/>
      <c r="D133" s="135" t="s">
        <v>136</v>
      </c>
      <c r="F133" s="136" t="s">
        <v>199</v>
      </c>
      <c r="L133" s="18"/>
      <c r="M133" s="137"/>
      <c r="T133" s="42"/>
      <c r="AT133" s="2" t="s">
        <v>136</v>
      </c>
      <c r="AU133" s="2" t="s">
        <v>85</v>
      </c>
    </row>
    <row r="134" spans="2:51" s="146" customFormat="1" ht="11.25">
      <c r="B134" s="147"/>
      <c r="D134" s="140" t="s">
        <v>138</v>
      </c>
      <c r="E134" s="148" t="s">
        <v>19</v>
      </c>
      <c r="F134" s="149" t="s">
        <v>200</v>
      </c>
      <c r="H134" s="148" t="s">
        <v>19</v>
      </c>
      <c r="L134" s="147"/>
      <c r="M134" s="150"/>
      <c r="T134" s="151"/>
      <c r="AT134" s="148" t="s">
        <v>138</v>
      </c>
      <c r="AU134" s="148" t="s">
        <v>85</v>
      </c>
      <c r="AV134" s="146" t="s">
        <v>83</v>
      </c>
      <c r="AW134" s="146" t="s">
        <v>37</v>
      </c>
      <c r="AX134" s="146" t="s">
        <v>75</v>
      </c>
      <c r="AY134" s="148" t="s">
        <v>127</v>
      </c>
    </row>
    <row r="135" spans="2:51" s="138" customFormat="1" ht="11.25">
      <c r="B135" s="139"/>
      <c r="D135" s="140" t="s">
        <v>138</v>
      </c>
      <c r="E135" s="141" t="s">
        <v>19</v>
      </c>
      <c r="F135" s="142" t="s">
        <v>201</v>
      </c>
      <c r="H135" s="143">
        <v>1757.898</v>
      </c>
      <c r="L135" s="139"/>
      <c r="M135" s="144"/>
      <c r="T135" s="145"/>
      <c r="AT135" s="141" t="s">
        <v>138</v>
      </c>
      <c r="AU135" s="141" t="s">
        <v>85</v>
      </c>
      <c r="AV135" s="138" t="s">
        <v>85</v>
      </c>
      <c r="AW135" s="138" t="s">
        <v>37</v>
      </c>
      <c r="AX135" s="138" t="s">
        <v>83</v>
      </c>
      <c r="AY135" s="141" t="s">
        <v>127</v>
      </c>
    </row>
    <row r="136" spans="2:65" s="17" customFormat="1" ht="24.2" customHeight="1">
      <c r="B136" s="18"/>
      <c r="C136" s="122" t="s">
        <v>202</v>
      </c>
      <c r="D136" s="122" t="s">
        <v>129</v>
      </c>
      <c r="E136" s="123" t="s">
        <v>203</v>
      </c>
      <c r="F136" s="124" t="s">
        <v>204</v>
      </c>
      <c r="G136" s="125" t="s">
        <v>154</v>
      </c>
      <c r="H136" s="126">
        <v>240.7</v>
      </c>
      <c r="I136" s="127"/>
      <c r="J136" s="128">
        <f>ROUND(I136*H136,2)</f>
        <v>0</v>
      </c>
      <c r="K136" s="124" t="s">
        <v>133</v>
      </c>
      <c r="L136" s="18"/>
      <c r="M136" s="129" t="s">
        <v>19</v>
      </c>
      <c r="N136" s="130" t="s">
        <v>46</v>
      </c>
      <c r="P136" s="131">
        <f>O136*H136</f>
        <v>0</v>
      </c>
      <c r="Q136" s="131">
        <v>0</v>
      </c>
      <c r="R136" s="131">
        <f>Q136*H136</f>
        <v>0</v>
      </c>
      <c r="S136" s="131">
        <v>0</v>
      </c>
      <c r="T136" s="132">
        <f>S136*H136</f>
        <v>0</v>
      </c>
      <c r="AR136" s="133" t="s">
        <v>134</v>
      </c>
      <c r="AT136" s="133" t="s">
        <v>129</v>
      </c>
      <c r="AU136" s="133" t="s">
        <v>85</v>
      </c>
      <c r="AY136" s="2" t="s">
        <v>127</v>
      </c>
      <c r="BE136" s="134">
        <f>IF(N136="základní",J136,0)</f>
        <v>0</v>
      </c>
      <c r="BF136" s="134">
        <f>IF(N136="snížená",J136,0)</f>
        <v>0</v>
      </c>
      <c r="BG136" s="134">
        <f>IF(N136="zákl. přenesená",J136,0)</f>
        <v>0</v>
      </c>
      <c r="BH136" s="134">
        <f>IF(N136="sníž. přenesená",J136,0)</f>
        <v>0</v>
      </c>
      <c r="BI136" s="134">
        <f>IF(N136="nulová",J136,0)</f>
        <v>0</v>
      </c>
      <c r="BJ136" s="2" t="s">
        <v>83</v>
      </c>
      <c r="BK136" s="134">
        <f>ROUND(I136*H136,2)</f>
        <v>0</v>
      </c>
      <c r="BL136" s="2" t="s">
        <v>134</v>
      </c>
      <c r="BM136" s="133" t="s">
        <v>205</v>
      </c>
    </row>
    <row r="137" spans="2:47" s="17" customFormat="1" ht="11.25">
      <c r="B137" s="18"/>
      <c r="D137" s="135" t="s">
        <v>136</v>
      </c>
      <c r="F137" s="136" t="s">
        <v>206</v>
      </c>
      <c r="L137" s="18"/>
      <c r="M137" s="137"/>
      <c r="T137" s="42"/>
      <c r="AT137" s="2" t="s">
        <v>136</v>
      </c>
      <c r="AU137" s="2" t="s">
        <v>85</v>
      </c>
    </row>
    <row r="138" spans="2:51" s="146" customFormat="1" ht="11.25">
      <c r="B138" s="147"/>
      <c r="D138" s="140" t="s">
        <v>138</v>
      </c>
      <c r="E138" s="148" t="s">
        <v>19</v>
      </c>
      <c r="F138" s="149" t="s">
        <v>207</v>
      </c>
      <c r="H138" s="148" t="s">
        <v>19</v>
      </c>
      <c r="L138" s="147"/>
      <c r="M138" s="150"/>
      <c r="T138" s="151"/>
      <c r="AT138" s="148" t="s">
        <v>138</v>
      </c>
      <c r="AU138" s="148" t="s">
        <v>85</v>
      </c>
      <c r="AV138" s="146" t="s">
        <v>83</v>
      </c>
      <c r="AW138" s="146" t="s">
        <v>37</v>
      </c>
      <c r="AX138" s="146" t="s">
        <v>75</v>
      </c>
      <c r="AY138" s="148" t="s">
        <v>127</v>
      </c>
    </row>
    <row r="139" spans="2:51" s="138" customFormat="1" ht="11.25">
      <c r="B139" s="139"/>
      <c r="D139" s="140" t="s">
        <v>138</v>
      </c>
      <c r="E139" s="141" t="s">
        <v>19</v>
      </c>
      <c r="F139" s="142" t="s">
        <v>208</v>
      </c>
      <c r="H139" s="143">
        <v>211.7</v>
      </c>
      <c r="L139" s="139"/>
      <c r="M139" s="144"/>
      <c r="T139" s="145"/>
      <c r="AT139" s="141" t="s">
        <v>138</v>
      </c>
      <c r="AU139" s="141" t="s">
        <v>85</v>
      </c>
      <c r="AV139" s="138" t="s">
        <v>85</v>
      </c>
      <c r="AW139" s="138" t="s">
        <v>37</v>
      </c>
      <c r="AX139" s="138" t="s">
        <v>75</v>
      </c>
      <c r="AY139" s="141" t="s">
        <v>127</v>
      </c>
    </row>
    <row r="140" spans="2:51" s="138" customFormat="1" ht="11.25">
      <c r="B140" s="139"/>
      <c r="D140" s="140" t="s">
        <v>138</v>
      </c>
      <c r="E140" s="141" t="s">
        <v>19</v>
      </c>
      <c r="F140" s="142" t="s">
        <v>209</v>
      </c>
      <c r="H140" s="143">
        <v>29</v>
      </c>
      <c r="L140" s="139"/>
      <c r="M140" s="144"/>
      <c r="T140" s="145"/>
      <c r="AT140" s="141" t="s">
        <v>138</v>
      </c>
      <c r="AU140" s="141" t="s">
        <v>85</v>
      </c>
      <c r="AV140" s="138" t="s">
        <v>85</v>
      </c>
      <c r="AW140" s="138" t="s">
        <v>37</v>
      </c>
      <c r="AX140" s="138" t="s">
        <v>75</v>
      </c>
      <c r="AY140" s="141" t="s">
        <v>127</v>
      </c>
    </row>
    <row r="141" spans="2:51" s="159" customFormat="1" ht="11.25">
      <c r="B141" s="160"/>
      <c r="D141" s="140" t="s">
        <v>138</v>
      </c>
      <c r="E141" s="161" t="s">
        <v>19</v>
      </c>
      <c r="F141" s="162" t="s">
        <v>164</v>
      </c>
      <c r="H141" s="163">
        <v>240.7</v>
      </c>
      <c r="L141" s="160"/>
      <c r="M141" s="164"/>
      <c r="T141" s="165"/>
      <c r="AT141" s="161" t="s">
        <v>138</v>
      </c>
      <c r="AU141" s="161" t="s">
        <v>85</v>
      </c>
      <c r="AV141" s="159" t="s">
        <v>134</v>
      </c>
      <c r="AW141" s="159" t="s">
        <v>37</v>
      </c>
      <c r="AX141" s="159" t="s">
        <v>83</v>
      </c>
      <c r="AY141" s="161" t="s">
        <v>127</v>
      </c>
    </row>
    <row r="142" spans="2:65" s="17" customFormat="1" ht="16.5" customHeight="1">
      <c r="B142" s="18"/>
      <c r="C142" s="166" t="s">
        <v>210</v>
      </c>
      <c r="D142" s="166" t="s">
        <v>211</v>
      </c>
      <c r="E142" s="167" t="s">
        <v>212</v>
      </c>
      <c r="F142" s="168" t="s">
        <v>213</v>
      </c>
      <c r="G142" s="169" t="s">
        <v>214</v>
      </c>
      <c r="H142" s="170">
        <v>637.062</v>
      </c>
      <c r="I142" s="171"/>
      <c r="J142" s="172">
        <f>ROUND(I142*H142,2)</f>
        <v>0</v>
      </c>
      <c r="K142" s="168" t="s">
        <v>133</v>
      </c>
      <c r="L142" s="173"/>
      <c r="M142" s="174" t="s">
        <v>19</v>
      </c>
      <c r="N142" s="175" t="s">
        <v>46</v>
      </c>
      <c r="P142" s="131">
        <f>O142*H142</f>
        <v>0</v>
      </c>
      <c r="Q142" s="131">
        <v>1</v>
      </c>
      <c r="R142" s="131">
        <f>Q142*H142</f>
        <v>637.062</v>
      </c>
      <c r="S142" s="131">
        <v>0</v>
      </c>
      <c r="T142" s="132">
        <f>S142*H142</f>
        <v>0</v>
      </c>
      <c r="AR142" s="133" t="s">
        <v>188</v>
      </c>
      <c r="AT142" s="133" t="s">
        <v>211</v>
      </c>
      <c r="AU142" s="133" t="s">
        <v>85</v>
      </c>
      <c r="AY142" s="2" t="s">
        <v>127</v>
      </c>
      <c r="BE142" s="134">
        <f>IF(N142="základní",J142,0)</f>
        <v>0</v>
      </c>
      <c r="BF142" s="134">
        <f>IF(N142="snížená",J142,0)</f>
        <v>0</v>
      </c>
      <c r="BG142" s="134">
        <f>IF(N142="zákl. přenesená",J142,0)</f>
        <v>0</v>
      </c>
      <c r="BH142" s="134">
        <f>IF(N142="sníž. přenesená",J142,0)</f>
        <v>0</v>
      </c>
      <c r="BI142" s="134">
        <f>IF(N142="nulová",J142,0)</f>
        <v>0</v>
      </c>
      <c r="BJ142" s="2" t="s">
        <v>83</v>
      </c>
      <c r="BK142" s="134">
        <f>ROUND(I142*H142,2)</f>
        <v>0</v>
      </c>
      <c r="BL142" s="2" t="s">
        <v>134</v>
      </c>
      <c r="BM142" s="133" t="s">
        <v>215</v>
      </c>
    </row>
    <row r="143" spans="2:51" s="138" customFormat="1" ht="11.25">
      <c r="B143" s="139"/>
      <c r="D143" s="140" t="s">
        <v>138</v>
      </c>
      <c r="E143" s="141" t="s">
        <v>19</v>
      </c>
      <c r="F143" s="142" t="s">
        <v>216</v>
      </c>
      <c r="H143" s="143">
        <v>457.33</v>
      </c>
      <c r="L143" s="139"/>
      <c r="M143" s="144"/>
      <c r="T143" s="145"/>
      <c r="AT143" s="141" t="s">
        <v>138</v>
      </c>
      <c r="AU143" s="141" t="s">
        <v>85</v>
      </c>
      <c r="AV143" s="138" t="s">
        <v>85</v>
      </c>
      <c r="AW143" s="138" t="s">
        <v>37</v>
      </c>
      <c r="AX143" s="138" t="s">
        <v>75</v>
      </c>
      <c r="AY143" s="141" t="s">
        <v>127</v>
      </c>
    </row>
    <row r="144" spans="2:51" s="138" customFormat="1" ht="11.25">
      <c r="B144" s="139"/>
      <c r="D144" s="140" t="s">
        <v>138</v>
      </c>
      <c r="E144" s="141" t="s">
        <v>19</v>
      </c>
      <c r="F144" s="142" t="s">
        <v>217</v>
      </c>
      <c r="H144" s="143">
        <v>179.732</v>
      </c>
      <c r="L144" s="139"/>
      <c r="M144" s="144"/>
      <c r="T144" s="145"/>
      <c r="AT144" s="141" t="s">
        <v>138</v>
      </c>
      <c r="AU144" s="141" t="s">
        <v>85</v>
      </c>
      <c r="AV144" s="138" t="s">
        <v>85</v>
      </c>
      <c r="AW144" s="138" t="s">
        <v>37</v>
      </c>
      <c r="AX144" s="138" t="s">
        <v>75</v>
      </c>
      <c r="AY144" s="141" t="s">
        <v>127</v>
      </c>
    </row>
    <row r="145" spans="2:51" s="159" customFormat="1" ht="11.25">
      <c r="B145" s="160"/>
      <c r="D145" s="140" t="s">
        <v>138</v>
      </c>
      <c r="E145" s="161" t="s">
        <v>19</v>
      </c>
      <c r="F145" s="162" t="s">
        <v>164</v>
      </c>
      <c r="H145" s="163">
        <v>637.062</v>
      </c>
      <c r="L145" s="160"/>
      <c r="M145" s="164"/>
      <c r="T145" s="165"/>
      <c r="AT145" s="161" t="s">
        <v>138</v>
      </c>
      <c r="AU145" s="161" t="s">
        <v>85</v>
      </c>
      <c r="AV145" s="159" t="s">
        <v>134</v>
      </c>
      <c r="AW145" s="159" t="s">
        <v>37</v>
      </c>
      <c r="AX145" s="159" t="s">
        <v>83</v>
      </c>
      <c r="AY145" s="161" t="s">
        <v>127</v>
      </c>
    </row>
    <row r="146" spans="2:65" s="17" customFormat="1" ht="24.2" customHeight="1">
      <c r="B146" s="18"/>
      <c r="C146" s="122" t="s">
        <v>218</v>
      </c>
      <c r="D146" s="122" t="s">
        <v>129</v>
      </c>
      <c r="E146" s="123" t="s">
        <v>219</v>
      </c>
      <c r="F146" s="124" t="s">
        <v>220</v>
      </c>
      <c r="G146" s="125" t="s">
        <v>154</v>
      </c>
      <c r="H146" s="126">
        <v>623.841</v>
      </c>
      <c r="I146" s="127"/>
      <c r="J146" s="128">
        <f>ROUND(I146*H146,2)</f>
        <v>0</v>
      </c>
      <c r="K146" s="124" t="s">
        <v>133</v>
      </c>
      <c r="L146" s="18"/>
      <c r="M146" s="129" t="s">
        <v>19</v>
      </c>
      <c r="N146" s="130" t="s">
        <v>46</v>
      </c>
      <c r="P146" s="131">
        <f>O146*H146</f>
        <v>0</v>
      </c>
      <c r="Q146" s="131">
        <v>0</v>
      </c>
      <c r="R146" s="131">
        <f>Q146*H146</f>
        <v>0</v>
      </c>
      <c r="S146" s="131">
        <v>0</v>
      </c>
      <c r="T146" s="132">
        <f>S146*H146</f>
        <v>0</v>
      </c>
      <c r="AR146" s="133" t="s">
        <v>134</v>
      </c>
      <c r="AT146" s="133" t="s">
        <v>129</v>
      </c>
      <c r="AU146" s="133" t="s">
        <v>85</v>
      </c>
      <c r="AY146" s="2" t="s">
        <v>127</v>
      </c>
      <c r="BE146" s="134">
        <f>IF(N146="základní",J146,0)</f>
        <v>0</v>
      </c>
      <c r="BF146" s="134">
        <f>IF(N146="snížená",J146,0)</f>
        <v>0</v>
      </c>
      <c r="BG146" s="134">
        <f>IF(N146="zákl. přenesená",J146,0)</f>
        <v>0</v>
      </c>
      <c r="BH146" s="134">
        <f>IF(N146="sníž. přenesená",J146,0)</f>
        <v>0</v>
      </c>
      <c r="BI146" s="134">
        <f>IF(N146="nulová",J146,0)</f>
        <v>0</v>
      </c>
      <c r="BJ146" s="2" t="s">
        <v>83</v>
      </c>
      <c r="BK146" s="134">
        <f>ROUND(I146*H146,2)</f>
        <v>0</v>
      </c>
      <c r="BL146" s="2" t="s">
        <v>134</v>
      </c>
      <c r="BM146" s="133" t="s">
        <v>221</v>
      </c>
    </row>
    <row r="147" spans="2:47" s="17" customFormat="1" ht="11.25">
      <c r="B147" s="18"/>
      <c r="D147" s="135" t="s">
        <v>136</v>
      </c>
      <c r="F147" s="136" t="s">
        <v>222</v>
      </c>
      <c r="L147" s="18"/>
      <c r="M147" s="137"/>
      <c r="T147" s="42"/>
      <c r="AT147" s="2" t="s">
        <v>136</v>
      </c>
      <c r="AU147" s="2" t="s">
        <v>85</v>
      </c>
    </row>
    <row r="148" spans="2:51" s="138" customFormat="1" ht="11.25">
      <c r="B148" s="139"/>
      <c r="D148" s="140" t="s">
        <v>138</v>
      </c>
      <c r="E148" s="141" t="s">
        <v>19</v>
      </c>
      <c r="F148" s="142" t="s">
        <v>193</v>
      </c>
      <c r="H148" s="143">
        <v>136.926</v>
      </c>
      <c r="L148" s="139"/>
      <c r="M148" s="144"/>
      <c r="T148" s="145"/>
      <c r="AT148" s="141" t="s">
        <v>138</v>
      </c>
      <c r="AU148" s="141" t="s">
        <v>85</v>
      </c>
      <c r="AV148" s="138" t="s">
        <v>85</v>
      </c>
      <c r="AW148" s="138" t="s">
        <v>37</v>
      </c>
      <c r="AX148" s="138" t="s">
        <v>75</v>
      </c>
      <c r="AY148" s="141" t="s">
        <v>127</v>
      </c>
    </row>
    <row r="149" spans="2:51" s="138" customFormat="1" ht="11.25">
      <c r="B149" s="139"/>
      <c r="D149" s="140" t="s">
        <v>138</v>
      </c>
      <c r="E149" s="141" t="s">
        <v>19</v>
      </c>
      <c r="F149" s="142" t="s">
        <v>223</v>
      </c>
      <c r="H149" s="143">
        <v>486.915</v>
      </c>
      <c r="L149" s="139"/>
      <c r="M149" s="144"/>
      <c r="T149" s="145"/>
      <c r="AT149" s="141" t="s">
        <v>138</v>
      </c>
      <c r="AU149" s="141" t="s">
        <v>85</v>
      </c>
      <c r="AV149" s="138" t="s">
        <v>85</v>
      </c>
      <c r="AW149" s="138" t="s">
        <v>37</v>
      </c>
      <c r="AX149" s="138" t="s">
        <v>75</v>
      </c>
      <c r="AY149" s="141" t="s">
        <v>127</v>
      </c>
    </row>
    <row r="150" spans="2:51" s="159" customFormat="1" ht="11.25">
      <c r="B150" s="160"/>
      <c r="D150" s="140" t="s">
        <v>138</v>
      </c>
      <c r="E150" s="161" t="s">
        <v>19</v>
      </c>
      <c r="F150" s="162" t="s">
        <v>164</v>
      </c>
      <c r="H150" s="163">
        <v>623.841</v>
      </c>
      <c r="L150" s="160"/>
      <c r="M150" s="164"/>
      <c r="T150" s="165"/>
      <c r="AT150" s="161" t="s">
        <v>138</v>
      </c>
      <c r="AU150" s="161" t="s">
        <v>85</v>
      </c>
      <c r="AV150" s="159" t="s">
        <v>134</v>
      </c>
      <c r="AW150" s="159" t="s">
        <v>37</v>
      </c>
      <c r="AX150" s="159" t="s">
        <v>83</v>
      </c>
      <c r="AY150" s="161" t="s">
        <v>127</v>
      </c>
    </row>
    <row r="151" spans="2:65" s="17" customFormat="1" ht="24.2" customHeight="1">
      <c r="B151" s="18"/>
      <c r="C151" s="122" t="s">
        <v>224</v>
      </c>
      <c r="D151" s="122" t="s">
        <v>129</v>
      </c>
      <c r="E151" s="123" t="s">
        <v>225</v>
      </c>
      <c r="F151" s="124" t="s">
        <v>226</v>
      </c>
      <c r="G151" s="125" t="s">
        <v>214</v>
      </c>
      <c r="H151" s="126">
        <v>1122.914</v>
      </c>
      <c r="I151" s="127"/>
      <c r="J151" s="128">
        <f>ROUND(I151*H151,2)</f>
        <v>0</v>
      </c>
      <c r="K151" s="124" t="s">
        <v>133</v>
      </c>
      <c r="L151" s="18"/>
      <c r="M151" s="129" t="s">
        <v>19</v>
      </c>
      <c r="N151" s="130" t="s">
        <v>46</v>
      </c>
      <c r="P151" s="131">
        <f>O151*H151</f>
        <v>0</v>
      </c>
      <c r="Q151" s="131">
        <v>0</v>
      </c>
      <c r="R151" s="131">
        <f>Q151*H151</f>
        <v>0</v>
      </c>
      <c r="S151" s="131">
        <v>0</v>
      </c>
      <c r="T151" s="132">
        <f>S151*H151</f>
        <v>0</v>
      </c>
      <c r="AR151" s="133" t="s">
        <v>134</v>
      </c>
      <c r="AT151" s="133" t="s">
        <v>129</v>
      </c>
      <c r="AU151" s="133" t="s">
        <v>85</v>
      </c>
      <c r="AY151" s="2" t="s">
        <v>127</v>
      </c>
      <c r="BE151" s="134">
        <f>IF(N151="základní",J151,0)</f>
        <v>0</v>
      </c>
      <c r="BF151" s="134">
        <f>IF(N151="snížená",J151,0)</f>
        <v>0</v>
      </c>
      <c r="BG151" s="134">
        <f>IF(N151="zákl. přenesená",J151,0)</f>
        <v>0</v>
      </c>
      <c r="BH151" s="134">
        <f>IF(N151="sníž. přenesená",J151,0)</f>
        <v>0</v>
      </c>
      <c r="BI151" s="134">
        <f>IF(N151="nulová",J151,0)</f>
        <v>0</v>
      </c>
      <c r="BJ151" s="2" t="s">
        <v>83</v>
      </c>
      <c r="BK151" s="134">
        <f>ROUND(I151*H151,2)</f>
        <v>0</v>
      </c>
      <c r="BL151" s="2" t="s">
        <v>134</v>
      </c>
      <c r="BM151" s="133" t="s">
        <v>227</v>
      </c>
    </row>
    <row r="152" spans="2:47" s="17" customFormat="1" ht="11.25">
      <c r="B152" s="18"/>
      <c r="D152" s="135" t="s">
        <v>136</v>
      </c>
      <c r="F152" s="136" t="s">
        <v>228</v>
      </c>
      <c r="L152" s="18"/>
      <c r="M152" s="137"/>
      <c r="T152" s="42"/>
      <c r="AT152" s="2" t="s">
        <v>136</v>
      </c>
      <c r="AU152" s="2" t="s">
        <v>85</v>
      </c>
    </row>
    <row r="153" spans="2:51" s="138" customFormat="1" ht="11.25">
      <c r="B153" s="139"/>
      <c r="D153" s="140" t="s">
        <v>138</v>
      </c>
      <c r="E153" s="141" t="s">
        <v>19</v>
      </c>
      <c r="F153" s="142" t="s">
        <v>229</v>
      </c>
      <c r="H153" s="143">
        <v>246.467</v>
      </c>
      <c r="L153" s="139"/>
      <c r="M153" s="144"/>
      <c r="T153" s="145"/>
      <c r="AT153" s="141" t="s">
        <v>138</v>
      </c>
      <c r="AU153" s="141" t="s">
        <v>85</v>
      </c>
      <c r="AV153" s="138" t="s">
        <v>85</v>
      </c>
      <c r="AW153" s="138" t="s">
        <v>37</v>
      </c>
      <c r="AX153" s="138" t="s">
        <v>75</v>
      </c>
      <c r="AY153" s="141" t="s">
        <v>127</v>
      </c>
    </row>
    <row r="154" spans="2:51" s="138" customFormat="1" ht="11.25">
      <c r="B154" s="139"/>
      <c r="D154" s="140" t="s">
        <v>138</v>
      </c>
      <c r="E154" s="141" t="s">
        <v>19</v>
      </c>
      <c r="F154" s="142" t="s">
        <v>230</v>
      </c>
      <c r="H154" s="143">
        <v>876.447</v>
      </c>
      <c r="L154" s="139"/>
      <c r="M154" s="144"/>
      <c r="T154" s="145"/>
      <c r="AT154" s="141" t="s">
        <v>138</v>
      </c>
      <c r="AU154" s="141" t="s">
        <v>85</v>
      </c>
      <c r="AV154" s="138" t="s">
        <v>85</v>
      </c>
      <c r="AW154" s="138" t="s">
        <v>37</v>
      </c>
      <c r="AX154" s="138" t="s">
        <v>75</v>
      </c>
      <c r="AY154" s="141" t="s">
        <v>127</v>
      </c>
    </row>
    <row r="155" spans="2:51" s="159" customFormat="1" ht="11.25">
      <c r="B155" s="160"/>
      <c r="D155" s="140" t="s">
        <v>138</v>
      </c>
      <c r="E155" s="161" t="s">
        <v>19</v>
      </c>
      <c r="F155" s="162" t="s">
        <v>164</v>
      </c>
      <c r="H155" s="163">
        <v>1122.914</v>
      </c>
      <c r="L155" s="160"/>
      <c r="M155" s="164"/>
      <c r="T155" s="165"/>
      <c r="AT155" s="161" t="s">
        <v>138</v>
      </c>
      <c r="AU155" s="161" t="s">
        <v>85</v>
      </c>
      <c r="AV155" s="159" t="s">
        <v>134</v>
      </c>
      <c r="AW155" s="159" t="s">
        <v>37</v>
      </c>
      <c r="AX155" s="159" t="s">
        <v>83</v>
      </c>
      <c r="AY155" s="161" t="s">
        <v>127</v>
      </c>
    </row>
    <row r="156" spans="2:65" s="17" customFormat="1" ht="21.75" customHeight="1">
      <c r="B156" s="18"/>
      <c r="C156" s="122" t="s">
        <v>231</v>
      </c>
      <c r="D156" s="122" t="s">
        <v>129</v>
      </c>
      <c r="E156" s="123" t="s">
        <v>232</v>
      </c>
      <c r="F156" s="124" t="s">
        <v>233</v>
      </c>
      <c r="G156" s="125" t="s">
        <v>132</v>
      </c>
      <c r="H156" s="126">
        <v>692.5</v>
      </c>
      <c r="I156" s="127"/>
      <c r="J156" s="128">
        <f>ROUND(I156*H156,2)</f>
        <v>0</v>
      </c>
      <c r="K156" s="124" t="s">
        <v>133</v>
      </c>
      <c r="L156" s="18"/>
      <c r="M156" s="129" t="s">
        <v>19</v>
      </c>
      <c r="N156" s="130" t="s">
        <v>46</v>
      </c>
      <c r="P156" s="131">
        <f>O156*H156</f>
        <v>0</v>
      </c>
      <c r="Q156" s="131">
        <v>0</v>
      </c>
      <c r="R156" s="131">
        <f>Q156*H156</f>
        <v>0</v>
      </c>
      <c r="S156" s="131">
        <v>0</v>
      </c>
      <c r="T156" s="132">
        <f>S156*H156</f>
        <v>0</v>
      </c>
      <c r="AR156" s="133" t="s">
        <v>134</v>
      </c>
      <c r="AT156" s="133" t="s">
        <v>129</v>
      </c>
      <c r="AU156" s="133" t="s">
        <v>85</v>
      </c>
      <c r="AY156" s="2" t="s">
        <v>127</v>
      </c>
      <c r="BE156" s="134">
        <f>IF(N156="základní",J156,0)</f>
        <v>0</v>
      </c>
      <c r="BF156" s="134">
        <f>IF(N156="snížená",J156,0)</f>
        <v>0</v>
      </c>
      <c r="BG156" s="134">
        <f>IF(N156="zákl. přenesená",J156,0)</f>
        <v>0</v>
      </c>
      <c r="BH156" s="134">
        <f>IF(N156="sníž. přenesená",J156,0)</f>
        <v>0</v>
      </c>
      <c r="BI156" s="134">
        <f>IF(N156="nulová",J156,0)</f>
        <v>0</v>
      </c>
      <c r="BJ156" s="2" t="s">
        <v>83</v>
      </c>
      <c r="BK156" s="134">
        <f>ROUND(I156*H156,2)</f>
        <v>0</v>
      </c>
      <c r="BL156" s="2" t="s">
        <v>134</v>
      </c>
      <c r="BM156" s="133" t="s">
        <v>234</v>
      </c>
    </row>
    <row r="157" spans="2:47" s="17" customFormat="1" ht="11.25">
      <c r="B157" s="18"/>
      <c r="D157" s="135" t="s">
        <v>136</v>
      </c>
      <c r="F157" s="136" t="s">
        <v>235</v>
      </c>
      <c r="L157" s="18"/>
      <c r="M157" s="137"/>
      <c r="T157" s="42"/>
      <c r="AT157" s="2" t="s">
        <v>136</v>
      </c>
      <c r="AU157" s="2" t="s">
        <v>85</v>
      </c>
    </row>
    <row r="158" spans="2:51" s="146" customFormat="1" ht="11.25">
      <c r="B158" s="147"/>
      <c r="D158" s="140" t="s">
        <v>138</v>
      </c>
      <c r="E158" s="148" t="s">
        <v>19</v>
      </c>
      <c r="F158" s="149" t="s">
        <v>236</v>
      </c>
      <c r="H158" s="148" t="s">
        <v>19</v>
      </c>
      <c r="L158" s="147"/>
      <c r="M158" s="150"/>
      <c r="T158" s="151"/>
      <c r="AT158" s="148" t="s">
        <v>138</v>
      </c>
      <c r="AU158" s="148" t="s">
        <v>85</v>
      </c>
      <c r="AV158" s="146" t="s">
        <v>83</v>
      </c>
      <c r="AW158" s="146" t="s">
        <v>37</v>
      </c>
      <c r="AX158" s="146" t="s">
        <v>75</v>
      </c>
      <c r="AY158" s="148" t="s">
        <v>127</v>
      </c>
    </row>
    <row r="159" spans="2:51" s="138" customFormat="1" ht="11.25">
      <c r="B159" s="139"/>
      <c r="D159" s="140" t="s">
        <v>138</v>
      </c>
      <c r="E159" s="141" t="s">
        <v>19</v>
      </c>
      <c r="F159" s="142" t="s">
        <v>237</v>
      </c>
      <c r="H159" s="143">
        <v>692.5</v>
      </c>
      <c r="L159" s="139"/>
      <c r="M159" s="144"/>
      <c r="T159" s="145"/>
      <c r="AT159" s="141" t="s">
        <v>138</v>
      </c>
      <c r="AU159" s="141" t="s">
        <v>85</v>
      </c>
      <c r="AV159" s="138" t="s">
        <v>85</v>
      </c>
      <c r="AW159" s="138" t="s">
        <v>37</v>
      </c>
      <c r="AX159" s="138" t="s">
        <v>83</v>
      </c>
      <c r="AY159" s="141" t="s">
        <v>127</v>
      </c>
    </row>
    <row r="160" spans="2:63" s="110" customFormat="1" ht="22.9" customHeight="1">
      <c r="B160" s="111"/>
      <c r="D160" s="112" t="s">
        <v>74</v>
      </c>
      <c r="E160" s="120" t="s">
        <v>85</v>
      </c>
      <c r="F160" s="120" t="s">
        <v>238</v>
      </c>
      <c r="J160" s="121">
        <f>BK160</f>
        <v>0</v>
      </c>
      <c r="L160" s="111"/>
      <c r="M160" s="115"/>
      <c r="P160" s="116">
        <f>SUM(P161:P176)</f>
        <v>0</v>
      </c>
      <c r="R160" s="116">
        <f>SUM(R161:R176)</f>
        <v>157.9692224652</v>
      </c>
      <c r="T160" s="117">
        <f>SUM(T161:T176)</f>
        <v>0</v>
      </c>
      <c r="AR160" s="112" t="s">
        <v>83</v>
      </c>
      <c r="AT160" s="118" t="s">
        <v>74</v>
      </c>
      <c r="AU160" s="118" t="s">
        <v>83</v>
      </c>
      <c r="AY160" s="112" t="s">
        <v>127</v>
      </c>
      <c r="BK160" s="119">
        <f>SUM(BK161:BK176)</f>
        <v>0</v>
      </c>
    </row>
    <row r="161" spans="2:65" s="17" customFormat="1" ht="33" customHeight="1">
      <c r="B161" s="18"/>
      <c r="C161" s="122" t="s">
        <v>8</v>
      </c>
      <c r="D161" s="122" t="s">
        <v>129</v>
      </c>
      <c r="E161" s="123" t="s">
        <v>239</v>
      </c>
      <c r="F161" s="124" t="s">
        <v>240</v>
      </c>
      <c r="G161" s="125" t="s">
        <v>142</v>
      </c>
      <c r="H161" s="126">
        <v>198</v>
      </c>
      <c r="I161" s="127"/>
      <c r="J161" s="128">
        <f>ROUND(I161*H161,2)</f>
        <v>0</v>
      </c>
      <c r="K161" s="124" t="s">
        <v>133</v>
      </c>
      <c r="L161" s="18"/>
      <c r="M161" s="129" t="s">
        <v>19</v>
      </c>
      <c r="N161" s="130" t="s">
        <v>46</v>
      </c>
      <c r="P161" s="131">
        <f>O161*H161</f>
        <v>0</v>
      </c>
      <c r="Q161" s="131">
        <v>0.273775</v>
      </c>
      <c r="R161" s="131">
        <f>Q161*H161</f>
        <v>54.20745</v>
      </c>
      <c r="S161" s="131">
        <v>0</v>
      </c>
      <c r="T161" s="132">
        <f>S161*H161</f>
        <v>0</v>
      </c>
      <c r="AR161" s="133" t="s">
        <v>134</v>
      </c>
      <c r="AT161" s="133" t="s">
        <v>129</v>
      </c>
      <c r="AU161" s="133" t="s">
        <v>85</v>
      </c>
      <c r="AY161" s="2" t="s">
        <v>127</v>
      </c>
      <c r="BE161" s="134">
        <f>IF(N161="základní",J161,0)</f>
        <v>0</v>
      </c>
      <c r="BF161" s="134">
        <f>IF(N161="snížená",J161,0)</f>
        <v>0</v>
      </c>
      <c r="BG161" s="134">
        <f>IF(N161="zákl. přenesená",J161,0)</f>
        <v>0</v>
      </c>
      <c r="BH161" s="134">
        <f>IF(N161="sníž. přenesená",J161,0)</f>
        <v>0</v>
      </c>
      <c r="BI161" s="134">
        <f>IF(N161="nulová",J161,0)</f>
        <v>0</v>
      </c>
      <c r="BJ161" s="2" t="s">
        <v>83</v>
      </c>
      <c r="BK161" s="134">
        <f>ROUND(I161*H161,2)</f>
        <v>0</v>
      </c>
      <c r="BL161" s="2" t="s">
        <v>134</v>
      </c>
      <c r="BM161" s="133" t="s">
        <v>241</v>
      </c>
    </row>
    <row r="162" spans="2:47" s="17" customFormat="1" ht="11.25">
      <c r="B162" s="18"/>
      <c r="D162" s="135" t="s">
        <v>136</v>
      </c>
      <c r="F162" s="136" t="s">
        <v>242</v>
      </c>
      <c r="L162" s="18"/>
      <c r="M162" s="137"/>
      <c r="T162" s="42"/>
      <c r="AT162" s="2" t="s">
        <v>136</v>
      </c>
      <c r="AU162" s="2" t="s">
        <v>85</v>
      </c>
    </row>
    <row r="163" spans="2:51" s="146" customFormat="1" ht="11.25">
      <c r="B163" s="147"/>
      <c r="D163" s="140" t="s">
        <v>138</v>
      </c>
      <c r="E163" s="148" t="s">
        <v>19</v>
      </c>
      <c r="F163" s="149" t="s">
        <v>236</v>
      </c>
      <c r="H163" s="148" t="s">
        <v>19</v>
      </c>
      <c r="L163" s="147"/>
      <c r="M163" s="150"/>
      <c r="T163" s="151"/>
      <c r="AT163" s="148" t="s">
        <v>138</v>
      </c>
      <c r="AU163" s="148" t="s">
        <v>85</v>
      </c>
      <c r="AV163" s="146" t="s">
        <v>83</v>
      </c>
      <c r="AW163" s="146" t="s">
        <v>37</v>
      </c>
      <c r="AX163" s="146" t="s">
        <v>75</v>
      </c>
      <c r="AY163" s="148" t="s">
        <v>127</v>
      </c>
    </row>
    <row r="164" spans="2:51" s="138" customFormat="1" ht="11.25">
      <c r="B164" s="139"/>
      <c r="D164" s="140" t="s">
        <v>138</v>
      </c>
      <c r="E164" s="141" t="s">
        <v>19</v>
      </c>
      <c r="F164" s="142" t="s">
        <v>243</v>
      </c>
      <c r="H164" s="143">
        <v>198</v>
      </c>
      <c r="L164" s="139"/>
      <c r="M164" s="144"/>
      <c r="T164" s="145"/>
      <c r="AT164" s="141" t="s">
        <v>138</v>
      </c>
      <c r="AU164" s="141" t="s">
        <v>85</v>
      </c>
      <c r="AV164" s="138" t="s">
        <v>85</v>
      </c>
      <c r="AW164" s="138" t="s">
        <v>37</v>
      </c>
      <c r="AX164" s="138" t="s">
        <v>83</v>
      </c>
      <c r="AY164" s="141" t="s">
        <v>127</v>
      </c>
    </row>
    <row r="165" spans="2:65" s="17" customFormat="1" ht="33" customHeight="1">
      <c r="B165" s="18"/>
      <c r="C165" s="122" t="s">
        <v>244</v>
      </c>
      <c r="D165" s="122" t="s">
        <v>129</v>
      </c>
      <c r="E165" s="123" t="s">
        <v>245</v>
      </c>
      <c r="F165" s="124" t="s">
        <v>246</v>
      </c>
      <c r="G165" s="125" t="s">
        <v>142</v>
      </c>
      <c r="H165" s="126">
        <v>160</v>
      </c>
      <c r="I165" s="127"/>
      <c r="J165" s="128">
        <f>ROUND(I165*H165,2)</f>
        <v>0</v>
      </c>
      <c r="K165" s="124" t="s">
        <v>133</v>
      </c>
      <c r="L165" s="18"/>
      <c r="M165" s="129" t="s">
        <v>19</v>
      </c>
      <c r="N165" s="130" t="s">
        <v>46</v>
      </c>
      <c r="P165" s="131">
        <f>O165*H165</f>
        <v>0</v>
      </c>
      <c r="Q165" s="131">
        <v>0.2784364</v>
      </c>
      <c r="R165" s="131">
        <f>Q165*H165</f>
        <v>44.549823999999994</v>
      </c>
      <c r="S165" s="131">
        <v>0</v>
      </c>
      <c r="T165" s="132">
        <f>S165*H165</f>
        <v>0</v>
      </c>
      <c r="AR165" s="133" t="s">
        <v>134</v>
      </c>
      <c r="AT165" s="133" t="s">
        <v>129</v>
      </c>
      <c r="AU165" s="133" t="s">
        <v>85</v>
      </c>
      <c r="AY165" s="2" t="s">
        <v>127</v>
      </c>
      <c r="BE165" s="134">
        <f>IF(N165="základní",J165,0)</f>
        <v>0</v>
      </c>
      <c r="BF165" s="134">
        <f>IF(N165="snížená",J165,0)</f>
        <v>0</v>
      </c>
      <c r="BG165" s="134">
        <f>IF(N165="zákl. přenesená",J165,0)</f>
        <v>0</v>
      </c>
      <c r="BH165" s="134">
        <f>IF(N165="sníž. přenesená",J165,0)</f>
        <v>0</v>
      </c>
      <c r="BI165" s="134">
        <f>IF(N165="nulová",J165,0)</f>
        <v>0</v>
      </c>
      <c r="BJ165" s="2" t="s">
        <v>83</v>
      </c>
      <c r="BK165" s="134">
        <f>ROUND(I165*H165,2)</f>
        <v>0</v>
      </c>
      <c r="BL165" s="2" t="s">
        <v>134</v>
      </c>
      <c r="BM165" s="133" t="s">
        <v>247</v>
      </c>
    </row>
    <row r="166" spans="2:47" s="17" customFormat="1" ht="11.25">
      <c r="B166" s="18"/>
      <c r="D166" s="135" t="s">
        <v>136</v>
      </c>
      <c r="F166" s="136" t="s">
        <v>248</v>
      </c>
      <c r="L166" s="18"/>
      <c r="M166" s="137"/>
      <c r="T166" s="42"/>
      <c r="AT166" s="2" t="s">
        <v>136</v>
      </c>
      <c r="AU166" s="2" t="s">
        <v>85</v>
      </c>
    </row>
    <row r="167" spans="2:51" s="146" customFormat="1" ht="11.25">
      <c r="B167" s="147"/>
      <c r="D167" s="140" t="s">
        <v>138</v>
      </c>
      <c r="E167" s="148" t="s">
        <v>19</v>
      </c>
      <c r="F167" s="149" t="s">
        <v>236</v>
      </c>
      <c r="H167" s="148" t="s">
        <v>19</v>
      </c>
      <c r="L167" s="147"/>
      <c r="M167" s="150"/>
      <c r="T167" s="151"/>
      <c r="AT167" s="148" t="s">
        <v>138</v>
      </c>
      <c r="AU167" s="148" t="s">
        <v>85</v>
      </c>
      <c r="AV167" s="146" t="s">
        <v>83</v>
      </c>
      <c r="AW167" s="146" t="s">
        <v>37</v>
      </c>
      <c r="AX167" s="146" t="s">
        <v>75</v>
      </c>
      <c r="AY167" s="148" t="s">
        <v>127</v>
      </c>
    </row>
    <row r="168" spans="2:51" s="138" customFormat="1" ht="11.25">
      <c r="B168" s="139"/>
      <c r="D168" s="140" t="s">
        <v>138</v>
      </c>
      <c r="E168" s="141" t="s">
        <v>19</v>
      </c>
      <c r="F168" s="142" t="s">
        <v>249</v>
      </c>
      <c r="H168" s="143">
        <v>160</v>
      </c>
      <c r="L168" s="139"/>
      <c r="M168" s="144"/>
      <c r="T168" s="145"/>
      <c r="AT168" s="141" t="s">
        <v>138</v>
      </c>
      <c r="AU168" s="141" t="s">
        <v>85</v>
      </c>
      <c r="AV168" s="138" t="s">
        <v>85</v>
      </c>
      <c r="AW168" s="138" t="s">
        <v>37</v>
      </c>
      <c r="AX168" s="138" t="s">
        <v>83</v>
      </c>
      <c r="AY168" s="141" t="s">
        <v>127</v>
      </c>
    </row>
    <row r="169" spans="2:65" s="17" customFormat="1" ht="16.5" customHeight="1">
      <c r="B169" s="18"/>
      <c r="C169" s="122" t="s">
        <v>250</v>
      </c>
      <c r="D169" s="122" t="s">
        <v>129</v>
      </c>
      <c r="E169" s="123" t="s">
        <v>251</v>
      </c>
      <c r="F169" s="124" t="s">
        <v>252</v>
      </c>
      <c r="G169" s="125" t="s">
        <v>154</v>
      </c>
      <c r="H169" s="126">
        <v>25.4</v>
      </c>
      <c r="I169" s="127"/>
      <c r="J169" s="128">
        <f>ROUND(I169*H169,2)</f>
        <v>0</v>
      </c>
      <c r="K169" s="124" t="s">
        <v>133</v>
      </c>
      <c r="L169" s="18"/>
      <c r="M169" s="129" t="s">
        <v>19</v>
      </c>
      <c r="N169" s="130" t="s">
        <v>46</v>
      </c>
      <c r="P169" s="131">
        <f>O169*H169</f>
        <v>0</v>
      </c>
      <c r="Q169" s="131">
        <v>2.301022204</v>
      </c>
      <c r="R169" s="131">
        <f>Q169*H169</f>
        <v>58.4459639816</v>
      </c>
      <c r="S169" s="131">
        <v>0</v>
      </c>
      <c r="T169" s="132">
        <f>S169*H169</f>
        <v>0</v>
      </c>
      <c r="AR169" s="133" t="s">
        <v>134</v>
      </c>
      <c r="AT169" s="133" t="s">
        <v>129</v>
      </c>
      <c r="AU169" s="133" t="s">
        <v>85</v>
      </c>
      <c r="AY169" s="2" t="s">
        <v>127</v>
      </c>
      <c r="BE169" s="134">
        <f>IF(N169="základní",J169,0)</f>
        <v>0</v>
      </c>
      <c r="BF169" s="134">
        <f>IF(N169="snížená",J169,0)</f>
        <v>0</v>
      </c>
      <c r="BG169" s="134">
        <f>IF(N169="zákl. přenesená",J169,0)</f>
        <v>0</v>
      </c>
      <c r="BH169" s="134">
        <f>IF(N169="sníž. přenesená",J169,0)</f>
        <v>0</v>
      </c>
      <c r="BI169" s="134">
        <f>IF(N169="nulová",J169,0)</f>
        <v>0</v>
      </c>
      <c r="BJ169" s="2" t="s">
        <v>83</v>
      </c>
      <c r="BK169" s="134">
        <f>ROUND(I169*H169,2)</f>
        <v>0</v>
      </c>
      <c r="BL169" s="2" t="s">
        <v>134</v>
      </c>
      <c r="BM169" s="133" t="s">
        <v>253</v>
      </c>
    </row>
    <row r="170" spans="2:47" s="17" customFormat="1" ht="11.25">
      <c r="B170" s="18"/>
      <c r="D170" s="135" t="s">
        <v>136</v>
      </c>
      <c r="F170" s="136" t="s">
        <v>254</v>
      </c>
      <c r="L170" s="18"/>
      <c r="M170" s="137"/>
      <c r="T170" s="42"/>
      <c r="AT170" s="2" t="s">
        <v>136</v>
      </c>
      <c r="AU170" s="2" t="s">
        <v>85</v>
      </c>
    </row>
    <row r="171" spans="2:51" s="146" customFormat="1" ht="11.25">
      <c r="B171" s="147"/>
      <c r="D171" s="140" t="s">
        <v>138</v>
      </c>
      <c r="E171" s="148" t="s">
        <v>19</v>
      </c>
      <c r="F171" s="149" t="s">
        <v>255</v>
      </c>
      <c r="H171" s="148" t="s">
        <v>19</v>
      </c>
      <c r="L171" s="147"/>
      <c r="M171" s="150"/>
      <c r="T171" s="151"/>
      <c r="AT171" s="148" t="s">
        <v>138</v>
      </c>
      <c r="AU171" s="148" t="s">
        <v>85</v>
      </c>
      <c r="AV171" s="146" t="s">
        <v>83</v>
      </c>
      <c r="AW171" s="146" t="s">
        <v>37</v>
      </c>
      <c r="AX171" s="146" t="s">
        <v>75</v>
      </c>
      <c r="AY171" s="148" t="s">
        <v>127</v>
      </c>
    </row>
    <row r="172" spans="2:51" s="138" customFormat="1" ht="11.25">
      <c r="B172" s="139"/>
      <c r="D172" s="140" t="s">
        <v>138</v>
      </c>
      <c r="E172" s="141" t="s">
        <v>19</v>
      </c>
      <c r="F172" s="142" t="s">
        <v>256</v>
      </c>
      <c r="H172" s="143">
        <v>25.4</v>
      </c>
      <c r="L172" s="139"/>
      <c r="M172" s="144"/>
      <c r="T172" s="145"/>
      <c r="AT172" s="141" t="s">
        <v>138</v>
      </c>
      <c r="AU172" s="141" t="s">
        <v>85</v>
      </c>
      <c r="AV172" s="138" t="s">
        <v>85</v>
      </c>
      <c r="AW172" s="138" t="s">
        <v>37</v>
      </c>
      <c r="AX172" s="138" t="s">
        <v>75</v>
      </c>
      <c r="AY172" s="141" t="s">
        <v>127</v>
      </c>
    </row>
    <row r="173" spans="2:51" s="159" customFormat="1" ht="11.25">
      <c r="B173" s="160"/>
      <c r="D173" s="140" t="s">
        <v>138</v>
      </c>
      <c r="E173" s="161" t="s">
        <v>19</v>
      </c>
      <c r="F173" s="162" t="s">
        <v>164</v>
      </c>
      <c r="H173" s="163">
        <v>25.4</v>
      </c>
      <c r="L173" s="160"/>
      <c r="M173" s="164"/>
      <c r="T173" s="165"/>
      <c r="AT173" s="161" t="s">
        <v>138</v>
      </c>
      <c r="AU173" s="161" t="s">
        <v>85</v>
      </c>
      <c r="AV173" s="159" t="s">
        <v>134</v>
      </c>
      <c r="AW173" s="159" t="s">
        <v>37</v>
      </c>
      <c r="AX173" s="159" t="s">
        <v>83</v>
      </c>
      <c r="AY173" s="161" t="s">
        <v>127</v>
      </c>
    </row>
    <row r="174" spans="2:65" s="17" customFormat="1" ht="16.5" customHeight="1">
      <c r="B174" s="18"/>
      <c r="C174" s="122" t="s">
        <v>257</v>
      </c>
      <c r="D174" s="122" t="s">
        <v>129</v>
      </c>
      <c r="E174" s="123" t="s">
        <v>258</v>
      </c>
      <c r="F174" s="124" t="s">
        <v>259</v>
      </c>
      <c r="G174" s="125" t="s">
        <v>154</v>
      </c>
      <c r="H174" s="126">
        <v>0.3</v>
      </c>
      <c r="I174" s="127"/>
      <c r="J174" s="128">
        <f>ROUND(I174*H174,2)</f>
        <v>0</v>
      </c>
      <c r="K174" s="124" t="s">
        <v>133</v>
      </c>
      <c r="L174" s="18"/>
      <c r="M174" s="129" t="s">
        <v>19</v>
      </c>
      <c r="N174" s="130" t="s">
        <v>46</v>
      </c>
      <c r="P174" s="131">
        <f>O174*H174</f>
        <v>0</v>
      </c>
      <c r="Q174" s="131">
        <v>2.553281612</v>
      </c>
      <c r="R174" s="131">
        <f>Q174*H174</f>
        <v>0.7659844836</v>
      </c>
      <c r="S174" s="131">
        <v>0</v>
      </c>
      <c r="T174" s="132">
        <f>S174*H174</f>
        <v>0</v>
      </c>
      <c r="AR174" s="133" t="s">
        <v>134</v>
      </c>
      <c r="AT174" s="133" t="s">
        <v>129</v>
      </c>
      <c r="AU174" s="133" t="s">
        <v>85</v>
      </c>
      <c r="AY174" s="2" t="s">
        <v>127</v>
      </c>
      <c r="BE174" s="134">
        <f>IF(N174="základní",J174,0)</f>
        <v>0</v>
      </c>
      <c r="BF174" s="134">
        <f>IF(N174="snížená",J174,0)</f>
        <v>0</v>
      </c>
      <c r="BG174" s="134">
        <f>IF(N174="zákl. přenesená",J174,0)</f>
        <v>0</v>
      </c>
      <c r="BH174" s="134">
        <f>IF(N174="sníž. přenesená",J174,0)</f>
        <v>0</v>
      </c>
      <c r="BI174" s="134">
        <f>IF(N174="nulová",J174,0)</f>
        <v>0</v>
      </c>
      <c r="BJ174" s="2" t="s">
        <v>83</v>
      </c>
      <c r="BK174" s="134">
        <f>ROUND(I174*H174,2)</f>
        <v>0</v>
      </c>
      <c r="BL174" s="2" t="s">
        <v>134</v>
      </c>
      <c r="BM174" s="133" t="s">
        <v>260</v>
      </c>
    </row>
    <row r="175" spans="2:47" s="17" customFormat="1" ht="11.25">
      <c r="B175" s="18"/>
      <c r="D175" s="135" t="s">
        <v>136</v>
      </c>
      <c r="F175" s="136" t="s">
        <v>261</v>
      </c>
      <c r="L175" s="18"/>
      <c r="M175" s="137"/>
      <c r="T175" s="42"/>
      <c r="AT175" s="2" t="s">
        <v>136</v>
      </c>
      <c r="AU175" s="2" t="s">
        <v>85</v>
      </c>
    </row>
    <row r="176" spans="2:51" s="138" customFormat="1" ht="11.25">
      <c r="B176" s="139"/>
      <c r="D176" s="140" t="s">
        <v>138</v>
      </c>
      <c r="E176" s="141" t="s">
        <v>19</v>
      </c>
      <c r="F176" s="142" t="s">
        <v>262</v>
      </c>
      <c r="H176" s="143">
        <v>0.3</v>
      </c>
      <c r="L176" s="139"/>
      <c r="M176" s="144"/>
      <c r="T176" s="145"/>
      <c r="AT176" s="141" t="s">
        <v>138</v>
      </c>
      <c r="AU176" s="141" t="s">
        <v>85</v>
      </c>
      <c r="AV176" s="138" t="s">
        <v>85</v>
      </c>
      <c r="AW176" s="138" t="s">
        <v>37</v>
      </c>
      <c r="AX176" s="138" t="s">
        <v>83</v>
      </c>
      <c r="AY176" s="141" t="s">
        <v>127</v>
      </c>
    </row>
    <row r="177" spans="2:63" s="110" customFormat="1" ht="22.9" customHeight="1">
      <c r="B177" s="111"/>
      <c r="D177" s="112" t="s">
        <v>74</v>
      </c>
      <c r="E177" s="120" t="s">
        <v>146</v>
      </c>
      <c r="F177" s="120" t="s">
        <v>263</v>
      </c>
      <c r="J177" s="121">
        <f>BK177</f>
        <v>0</v>
      </c>
      <c r="L177" s="111"/>
      <c r="M177" s="115"/>
      <c r="P177" s="116">
        <f>SUM(P178:P181)</f>
        <v>0</v>
      </c>
      <c r="R177" s="116">
        <f>SUM(R178:R181)</f>
        <v>392.55814920000006</v>
      </c>
      <c r="T177" s="117">
        <f>SUM(T178:T181)</f>
        <v>0</v>
      </c>
      <c r="AR177" s="112" t="s">
        <v>83</v>
      </c>
      <c r="AT177" s="118" t="s">
        <v>74</v>
      </c>
      <c r="AU177" s="118" t="s">
        <v>83</v>
      </c>
      <c r="AY177" s="112" t="s">
        <v>127</v>
      </c>
      <c r="BK177" s="119">
        <f>SUM(BK178:BK181)</f>
        <v>0</v>
      </c>
    </row>
    <row r="178" spans="2:65" s="17" customFormat="1" ht="24.2" customHeight="1">
      <c r="B178" s="18"/>
      <c r="C178" s="122" t="s">
        <v>264</v>
      </c>
      <c r="D178" s="122" t="s">
        <v>129</v>
      </c>
      <c r="E178" s="123" t="s">
        <v>265</v>
      </c>
      <c r="F178" s="124" t="s">
        <v>266</v>
      </c>
      <c r="G178" s="125" t="s">
        <v>154</v>
      </c>
      <c r="H178" s="126">
        <v>171.33</v>
      </c>
      <c r="I178" s="127"/>
      <c r="J178" s="128">
        <f>ROUND(I178*H178,2)</f>
        <v>0</v>
      </c>
      <c r="K178" s="124" t="s">
        <v>133</v>
      </c>
      <c r="L178" s="18"/>
      <c r="M178" s="129" t="s">
        <v>19</v>
      </c>
      <c r="N178" s="130" t="s">
        <v>46</v>
      </c>
      <c r="P178" s="131">
        <f>O178*H178</f>
        <v>0</v>
      </c>
      <c r="Q178" s="131">
        <v>2.29124</v>
      </c>
      <c r="R178" s="131">
        <f>Q178*H178</f>
        <v>392.55814920000006</v>
      </c>
      <c r="S178" s="131">
        <v>0</v>
      </c>
      <c r="T178" s="132">
        <f>S178*H178</f>
        <v>0</v>
      </c>
      <c r="AR178" s="133" t="s">
        <v>134</v>
      </c>
      <c r="AT178" s="133" t="s">
        <v>129</v>
      </c>
      <c r="AU178" s="133" t="s">
        <v>85</v>
      </c>
      <c r="AY178" s="2" t="s">
        <v>127</v>
      </c>
      <c r="BE178" s="134">
        <f>IF(N178="základní",J178,0)</f>
        <v>0</v>
      </c>
      <c r="BF178" s="134">
        <f>IF(N178="snížená",J178,0)</f>
        <v>0</v>
      </c>
      <c r="BG178" s="134">
        <f>IF(N178="zákl. přenesená",J178,0)</f>
        <v>0</v>
      </c>
      <c r="BH178" s="134">
        <f>IF(N178="sníž. přenesená",J178,0)</f>
        <v>0</v>
      </c>
      <c r="BI178" s="134">
        <f>IF(N178="nulová",J178,0)</f>
        <v>0</v>
      </c>
      <c r="BJ178" s="2" t="s">
        <v>83</v>
      </c>
      <c r="BK178" s="134">
        <f>ROUND(I178*H178,2)</f>
        <v>0</v>
      </c>
      <c r="BL178" s="2" t="s">
        <v>134</v>
      </c>
      <c r="BM178" s="133" t="s">
        <v>267</v>
      </c>
    </row>
    <row r="179" spans="2:47" s="17" customFormat="1" ht="11.25">
      <c r="B179" s="18"/>
      <c r="D179" s="135" t="s">
        <v>136</v>
      </c>
      <c r="F179" s="136" t="s">
        <v>268</v>
      </c>
      <c r="L179" s="18"/>
      <c r="M179" s="137"/>
      <c r="T179" s="42"/>
      <c r="AT179" s="2" t="s">
        <v>136</v>
      </c>
      <c r="AU179" s="2" t="s">
        <v>85</v>
      </c>
    </row>
    <row r="180" spans="2:51" s="146" customFormat="1" ht="11.25">
      <c r="B180" s="147"/>
      <c r="D180" s="140" t="s">
        <v>138</v>
      </c>
      <c r="E180" s="148" t="s">
        <v>19</v>
      </c>
      <c r="F180" s="149" t="s">
        <v>269</v>
      </c>
      <c r="H180" s="148" t="s">
        <v>19</v>
      </c>
      <c r="L180" s="147"/>
      <c r="M180" s="150"/>
      <c r="T180" s="151"/>
      <c r="AT180" s="148" t="s">
        <v>138</v>
      </c>
      <c r="AU180" s="148" t="s">
        <v>85</v>
      </c>
      <c r="AV180" s="146" t="s">
        <v>83</v>
      </c>
      <c r="AW180" s="146" t="s">
        <v>37</v>
      </c>
      <c r="AX180" s="146" t="s">
        <v>75</v>
      </c>
      <c r="AY180" s="148" t="s">
        <v>127</v>
      </c>
    </row>
    <row r="181" spans="2:51" s="138" customFormat="1" ht="11.25">
      <c r="B181" s="139"/>
      <c r="D181" s="140" t="s">
        <v>138</v>
      </c>
      <c r="E181" s="141" t="s">
        <v>19</v>
      </c>
      <c r="F181" s="142" t="s">
        <v>270</v>
      </c>
      <c r="H181" s="143">
        <v>171.33</v>
      </c>
      <c r="L181" s="139"/>
      <c r="M181" s="144"/>
      <c r="T181" s="145"/>
      <c r="AT181" s="141" t="s">
        <v>138</v>
      </c>
      <c r="AU181" s="141" t="s">
        <v>85</v>
      </c>
      <c r="AV181" s="138" t="s">
        <v>85</v>
      </c>
      <c r="AW181" s="138" t="s">
        <v>37</v>
      </c>
      <c r="AX181" s="138" t="s">
        <v>83</v>
      </c>
      <c r="AY181" s="141" t="s">
        <v>127</v>
      </c>
    </row>
    <row r="182" spans="2:63" s="110" customFormat="1" ht="22.9" customHeight="1">
      <c r="B182" s="111"/>
      <c r="D182" s="112" t="s">
        <v>74</v>
      </c>
      <c r="E182" s="120" t="s">
        <v>165</v>
      </c>
      <c r="F182" s="120" t="s">
        <v>271</v>
      </c>
      <c r="J182" s="121">
        <f>BK182</f>
        <v>0</v>
      </c>
      <c r="L182" s="111"/>
      <c r="M182" s="115"/>
      <c r="P182" s="116">
        <f>SUM(P183:P204)</f>
        <v>0</v>
      </c>
      <c r="R182" s="116">
        <f>SUM(R183:R204)</f>
        <v>154.3167</v>
      </c>
      <c r="T182" s="117">
        <f>SUM(T183:T204)</f>
        <v>0</v>
      </c>
      <c r="AR182" s="112" t="s">
        <v>83</v>
      </c>
      <c r="AT182" s="118" t="s">
        <v>74</v>
      </c>
      <c r="AU182" s="118" t="s">
        <v>83</v>
      </c>
      <c r="AY182" s="112" t="s">
        <v>127</v>
      </c>
      <c r="BK182" s="119">
        <f>SUM(BK183:BK204)</f>
        <v>0</v>
      </c>
    </row>
    <row r="183" spans="2:65" s="17" customFormat="1" ht="21.75" customHeight="1">
      <c r="B183" s="18"/>
      <c r="C183" s="122" t="s">
        <v>272</v>
      </c>
      <c r="D183" s="122" t="s">
        <v>129</v>
      </c>
      <c r="E183" s="123" t="s">
        <v>273</v>
      </c>
      <c r="F183" s="124" t="s">
        <v>274</v>
      </c>
      <c r="G183" s="125" t="s">
        <v>132</v>
      </c>
      <c r="H183" s="126">
        <v>68</v>
      </c>
      <c r="I183" s="127"/>
      <c r="J183" s="128">
        <f>ROUND(I183*H183,2)</f>
        <v>0</v>
      </c>
      <c r="K183" s="124" t="s">
        <v>133</v>
      </c>
      <c r="L183" s="18"/>
      <c r="M183" s="129" t="s">
        <v>19</v>
      </c>
      <c r="N183" s="130" t="s">
        <v>46</v>
      </c>
      <c r="P183" s="131">
        <f>O183*H183</f>
        <v>0</v>
      </c>
      <c r="Q183" s="131">
        <v>0</v>
      </c>
      <c r="R183" s="131">
        <f>Q183*H183</f>
        <v>0</v>
      </c>
      <c r="S183" s="131">
        <v>0</v>
      </c>
      <c r="T183" s="132">
        <f>S183*H183</f>
        <v>0</v>
      </c>
      <c r="AR183" s="133" t="s">
        <v>134</v>
      </c>
      <c r="AT183" s="133" t="s">
        <v>129</v>
      </c>
      <c r="AU183" s="133" t="s">
        <v>85</v>
      </c>
      <c r="AY183" s="2" t="s">
        <v>127</v>
      </c>
      <c r="BE183" s="134">
        <f>IF(N183="základní",J183,0)</f>
        <v>0</v>
      </c>
      <c r="BF183" s="134">
        <f>IF(N183="snížená",J183,0)</f>
        <v>0</v>
      </c>
      <c r="BG183" s="134">
        <f>IF(N183="zákl. přenesená",J183,0)</f>
        <v>0</v>
      </c>
      <c r="BH183" s="134">
        <f>IF(N183="sníž. přenesená",J183,0)</f>
        <v>0</v>
      </c>
      <c r="BI183" s="134">
        <f>IF(N183="nulová",J183,0)</f>
        <v>0</v>
      </c>
      <c r="BJ183" s="2" t="s">
        <v>83</v>
      </c>
      <c r="BK183" s="134">
        <f>ROUND(I183*H183,2)</f>
        <v>0</v>
      </c>
      <c r="BL183" s="2" t="s">
        <v>134</v>
      </c>
      <c r="BM183" s="133" t="s">
        <v>275</v>
      </c>
    </row>
    <row r="184" spans="2:47" s="17" customFormat="1" ht="11.25">
      <c r="B184" s="18"/>
      <c r="D184" s="135" t="s">
        <v>136</v>
      </c>
      <c r="F184" s="136" t="s">
        <v>276</v>
      </c>
      <c r="L184" s="18"/>
      <c r="M184" s="137"/>
      <c r="T184" s="42"/>
      <c r="AT184" s="2" t="s">
        <v>136</v>
      </c>
      <c r="AU184" s="2" t="s">
        <v>85</v>
      </c>
    </row>
    <row r="185" spans="2:51" s="146" customFormat="1" ht="11.25">
      <c r="B185" s="147"/>
      <c r="D185" s="140" t="s">
        <v>138</v>
      </c>
      <c r="E185" s="148" t="s">
        <v>19</v>
      </c>
      <c r="F185" s="149" t="s">
        <v>236</v>
      </c>
      <c r="H185" s="148" t="s">
        <v>19</v>
      </c>
      <c r="L185" s="147"/>
      <c r="M185" s="150"/>
      <c r="T185" s="151"/>
      <c r="AT185" s="148" t="s">
        <v>138</v>
      </c>
      <c r="AU185" s="148" t="s">
        <v>85</v>
      </c>
      <c r="AV185" s="146" t="s">
        <v>83</v>
      </c>
      <c r="AW185" s="146" t="s">
        <v>37</v>
      </c>
      <c r="AX185" s="146" t="s">
        <v>75</v>
      </c>
      <c r="AY185" s="148" t="s">
        <v>127</v>
      </c>
    </row>
    <row r="186" spans="2:51" s="138" customFormat="1" ht="11.25">
      <c r="B186" s="139"/>
      <c r="D186" s="140" t="s">
        <v>138</v>
      </c>
      <c r="E186" s="141" t="s">
        <v>19</v>
      </c>
      <c r="F186" s="142" t="s">
        <v>277</v>
      </c>
      <c r="H186" s="143">
        <v>68</v>
      </c>
      <c r="L186" s="139"/>
      <c r="M186" s="144"/>
      <c r="T186" s="145"/>
      <c r="AT186" s="141" t="s">
        <v>138</v>
      </c>
      <c r="AU186" s="141" t="s">
        <v>85</v>
      </c>
      <c r="AV186" s="138" t="s">
        <v>85</v>
      </c>
      <c r="AW186" s="138" t="s">
        <v>37</v>
      </c>
      <c r="AX186" s="138" t="s">
        <v>83</v>
      </c>
      <c r="AY186" s="141" t="s">
        <v>127</v>
      </c>
    </row>
    <row r="187" spans="2:65" s="17" customFormat="1" ht="21.75" customHeight="1">
      <c r="B187" s="18"/>
      <c r="C187" s="122" t="s">
        <v>7</v>
      </c>
      <c r="D187" s="122" t="s">
        <v>129</v>
      </c>
      <c r="E187" s="123" t="s">
        <v>278</v>
      </c>
      <c r="F187" s="124" t="s">
        <v>279</v>
      </c>
      <c r="G187" s="125" t="s">
        <v>132</v>
      </c>
      <c r="H187" s="126">
        <v>692.5</v>
      </c>
      <c r="I187" s="127"/>
      <c r="J187" s="128">
        <f>ROUND(I187*H187,2)</f>
        <v>0</v>
      </c>
      <c r="K187" s="124" t="s">
        <v>133</v>
      </c>
      <c r="L187" s="18"/>
      <c r="M187" s="129" t="s">
        <v>19</v>
      </c>
      <c r="N187" s="130" t="s">
        <v>46</v>
      </c>
      <c r="P187" s="131">
        <f>O187*H187</f>
        <v>0</v>
      </c>
      <c r="Q187" s="131">
        <v>0</v>
      </c>
      <c r="R187" s="131">
        <f>Q187*H187</f>
        <v>0</v>
      </c>
      <c r="S187" s="131">
        <v>0</v>
      </c>
      <c r="T187" s="132">
        <f>S187*H187</f>
        <v>0</v>
      </c>
      <c r="AR187" s="133" t="s">
        <v>134</v>
      </c>
      <c r="AT187" s="133" t="s">
        <v>129</v>
      </c>
      <c r="AU187" s="133" t="s">
        <v>85</v>
      </c>
      <c r="AY187" s="2" t="s">
        <v>127</v>
      </c>
      <c r="BE187" s="134">
        <f>IF(N187="základní",J187,0)</f>
        <v>0</v>
      </c>
      <c r="BF187" s="134">
        <f>IF(N187="snížená",J187,0)</f>
        <v>0</v>
      </c>
      <c r="BG187" s="134">
        <f>IF(N187="zákl. přenesená",J187,0)</f>
        <v>0</v>
      </c>
      <c r="BH187" s="134">
        <f>IF(N187="sníž. přenesená",J187,0)</f>
        <v>0</v>
      </c>
      <c r="BI187" s="134">
        <f>IF(N187="nulová",J187,0)</f>
        <v>0</v>
      </c>
      <c r="BJ187" s="2" t="s">
        <v>83</v>
      </c>
      <c r="BK187" s="134">
        <f>ROUND(I187*H187,2)</f>
        <v>0</v>
      </c>
      <c r="BL187" s="2" t="s">
        <v>134</v>
      </c>
      <c r="BM187" s="133" t="s">
        <v>280</v>
      </c>
    </row>
    <row r="188" spans="2:47" s="17" customFormat="1" ht="11.25">
      <c r="B188" s="18"/>
      <c r="D188" s="135" t="s">
        <v>136</v>
      </c>
      <c r="F188" s="136" t="s">
        <v>281</v>
      </c>
      <c r="L188" s="18"/>
      <c r="M188" s="137"/>
      <c r="T188" s="42"/>
      <c r="AT188" s="2" t="s">
        <v>136</v>
      </c>
      <c r="AU188" s="2" t="s">
        <v>85</v>
      </c>
    </row>
    <row r="189" spans="2:51" s="146" customFormat="1" ht="11.25">
      <c r="B189" s="147"/>
      <c r="D189" s="140" t="s">
        <v>138</v>
      </c>
      <c r="E189" s="148" t="s">
        <v>19</v>
      </c>
      <c r="F189" s="149" t="s">
        <v>236</v>
      </c>
      <c r="H189" s="148" t="s">
        <v>19</v>
      </c>
      <c r="L189" s="147"/>
      <c r="M189" s="150"/>
      <c r="T189" s="151"/>
      <c r="AT189" s="148" t="s">
        <v>138</v>
      </c>
      <c r="AU189" s="148" t="s">
        <v>85</v>
      </c>
      <c r="AV189" s="146" t="s">
        <v>83</v>
      </c>
      <c r="AW189" s="146" t="s">
        <v>37</v>
      </c>
      <c r="AX189" s="146" t="s">
        <v>75</v>
      </c>
      <c r="AY189" s="148" t="s">
        <v>127</v>
      </c>
    </row>
    <row r="190" spans="2:51" s="138" customFormat="1" ht="11.25">
      <c r="B190" s="139"/>
      <c r="D190" s="140" t="s">
        <v>138</v>
      </c>
      <c r="E190" s="141" t="s">
        <v>19</v>
      </c>
      <c r="F190" s="142" t="s">
        <v>282</v>
      </c>
      <c r="H190" s="143">
        <v>692.5</v>
      </c>
      <c r="L190" s="139"/>
      <c r="M190" s="144"/>
      <c r="T190" s="145"/>
      <c r="AT190" s="141" t="s">
        <v>138</v>
      </c>
      <c r="AU190" s="141" t="s">
        <v>85</v>
      </c>
      <c r="AV190" s="138" t="s">
        <v>85</v>
      </c>
      <c r="AW190" s="138" t="s">
        <v>37</v>
      </c>
      <c r="AX190" s="138" t="s">
        <v>83</v>
      </c>
      <c r="AY190" s="141" t="s">
        <v>127</v>
      </c>
    </row>
    <row r="191" spans="2:65" s="17" customFormat="1" ht="37.9" customHeight="1">
      <c r="B191" s="18"/>
      <c r="C191" s="122" t="s">
        <v>283</v>
      </c>
      <c r="D191" s="122" t="s">
        <v>129</v>
      </c>
      <c r="E191" s="123" t="s">
        <v>284</v>
      </c>
      <c r="F191" s="124" t="s">
        <v>285</v>
      </c>
      <c r="G191" s="125" t="s">
        <v>132</v>
      </c>
      <c r="H191" s="126">
        <v>692.5</v>
      </c>
      <c r="I191" s="127"/>
      <c r="J191" s="128">
        <f>ROUND(I191*H191,2)</f>
        <v>0</v>
      </c>
      <c r="K191" s="124" t="s">
        <v>133</v>
      </c>
      <c r="L191" s="18"/>
      <c r="M191" s="129" t="s">
        <v>19</v>
      </c>
      <c r="N191" s="130" t="s">
        <v>46</v>
      </c>
      <c r="P191" s="131">
        <f>O191*H191</f>
        <v>0</v>
      </c>
      <c r="Q191" s="131">
        <v>0.08922</v>
      </c>
      <c r="R191" s="131">
        <f>Q191*H191</f>
        <v>61.78485</v>
      </c>
      <c r="S191" s="131">
        <v>0</v>
      </c>
      <c r="T191" s="132">
        <f>S191*H191</f>
        <v>0</v>
      </c>
      <c r="AR191" s="133" t="s">
        <v>134</v>
      </c>
      <c r="AT191" s="133" t="s">
        <v>129</v>
      </c>
      <c r="AU191" s="133" t="s">
        <v>85</v>
      </c>
      <c r="AY191" s="2" t="s">
        <v>127</v>
      </c>
      <c r="BE191" s="134">
        <f>IF(N191="základní",J191,0)</f>
        <v>0</v>
      </c>
      <c r="BF191" s="134">
        <f>IF(N191="snížená",J191,0)</f>
        <v>0</v>
      </c>
      <c r="BG191" s="134">
        <f>IF(N191="zákl. přenesená",J191,0)</f>
        <v>0</v>
      </c>
      <c r="BH191" s="134">
        <f>IF(N191="sníž. přenesená",J191,0)</f>
        <v>0</v>
      </c>
      <c r="BI191" s="134">
        <f>IF(N191="nulová",J191,0)</f>
        <v>0</v>
      </c>
      <c r="BJ191" s="2" t="s">
        <v>83</v>
      </c>
      <c r="BK191" s="134">
        <f>ROUND(I191*H191,2)</f>
        <v>0</v>
      </c>
      <c r="BL191" s="2" t="s">
        <v>134</v>
      </c>
      <c r="BM191" s="133" t="s">
        <v>286</v>
      </c>
    </row>
    <row r="192" spans="2:47" s="17" customFormat="1" ht="11.25">
      <c r="B192" s="18"/>
      <c r="D192" s="135" t="s">
        <v>136</v>
      </c>
      <c r="F192" s="136" t="s">
        <v>287</v>
      </c>
      <c r="L192" s="18"/>
      <c r="M192" s="137"/>
      <c r="T192" s="42"/>
      <c r="AT192" s="2" t="s">
        <v>136</v>
      </c>
      <c r="AU192" s="2" t="s">
        <v>85</v>
      </c>
    </row>
    <row r="193" spans="2:51" s="146" customFormat="1" ht="11.25">
      <c r="B193" s="147"/>
      <c r="D193" s="140" t="s">
        <v>138</v>
      </c>
      <c r="E193" s="148" t="s">
        <v>19</v>
      </c>
      <c r="F193" s="149" t="s">
        <v>236</v>
      </c>
      <c r="H193" s="148" t="s">
        <v>19</v>
      </c>
      <c r="L193" s="147"/>
      <c r="M193" s="150"/>
      <c r="T193" s="151"/>
      <c r="AT193" s="148" t="s">
        <v>138</v>
      </c>
      <c r="AU193" s="148" t="s">
        <v>85</v>
      </c>
      <c r="AV193" s="146" t="s">
        <v>83</v>
      </c>
      <c r="AW193" s="146" t="s">
        <v>37</v>
      </c>
      <c r="AX193" s="146" t="s">
        <v>75</v>
      </c>
      <c r="AY193" s="148" t="s">
        <v>127</v>
      </c>
    </row>
    <row r="194" spans="2:51" s="138" customFormat="1" ht="11.25">
      <c r="B194" s="139"/>
      <c r="D194" s="140" t="s">
        <v>138</v>
      </c>
      <c r="E194" s="141" t="s">
        <v>19</v>
      </c>
      <c r="F194" s="142" t="s">
        <v>288</v>
      </c>
      <c r="H194" s="143">
        <v>689</v>
      </c>
      <c r="L194" s="139"/>
      <c r="M194" s="144"/>
      <c r="T194" s="145"/>
      <c r="AT194" s="141" t="s">
        <v>138</v>
      </c>
      <c r="AU194" s="141" t="s">
        <v>85</v>
      </c>
      <c r="AV194" s="138" t="s">
        <v>85</v>
      </c>
      <c r="AW194" s="138" t="s">
        <v>37</v>
      </c>
      <c r="AX194" s="138" t="s">
        <v>75</v>
      </c>
      <c r="AY194" s="141" t="s">
        <v>127</v>
      </c>
    </row>
    <row r="195" spans="2:51" s="138" customFormat="1" ht="11.25">
      <c r="B195" s="139"/>
      <c r="D195" s="140" t="s">
        <v>138</v>
      </c>
      <c r="E195" s="141" t="s">
        <v>19</v>
      </c>
      <c r="F195" s="142" t="s">
        <v>289</v>
      </c>
      <c r="H195" s="143">
        <v>3.5</v>
      </c>
      <c r="L195" s="139"/>
      <c r="M195" s="144"/>
      <c r="T195" s="145"/>
      <c r="AT195" s="141" t="s">
        <v>138</v>
      </c>
      <c r="AU195" s="141" t="s">
        <v>85</v>
      </c>
      <c r="AV195" s="138" t="s">
        <v>85</v>
      </c>
      <c r="AW195" s="138" t="s">
        <v>37</v>
      </c>
      <c r="AX195" s="138" t="s">
        <v>75</v>
      </c>
      <c r="AY195" s="141" t="s">
        <v>127</v>
      </c>
    </row>
    <row r="196" spans="2:51" s="159" customFormat="1" ht="11.25">
      <c r="B196" s="160"/>
      <c r="D196" s="140" t="s">
        <v>138</v>
      </c>
      <c r="E196" s="161" t="s">
        <v>19</v>
      </c>
      <c r="F196" s="162" t="s">
        <v>164</v>
      </c>
      <c r="H196" s="163">
        <v>692.5</v>
      </c>
      <c r="L196" s="160"/>
      <c r="M196" s="164"/>
      <c r="T196" s="165"/>
      <c r="AT196" s="161" t="s">
        <v>138</v>
      </c>
      <c r="AU196" s="161" t="s">
        <v>85</v>
      </c>
      <c r="AV196" s="159" t="s">
        <v>134</v>
      </c>
      <c r="AW196" s="159" t="s">
        <v>37</v>
      </c>
      <c r="AX196" s="159" t="s">
        <v>83</v>
      </c>
      <c r="AY196" s="161" t="s">
        <v>127</v>
      </c>
    </row>
    <row r="197" spans="2:65" s="17" customFormat="1" ht="16.5" customHeight="1">
      <c r="B197" s="18"/>
      <c r="C197" s="166" t="s">
        <v>290</v>
      </c>
      <c r="D197" s="166" t="s">
        <v>211</v>
      </c>
      <c r="E197" s="167" t="s">
        <v>291</v>
      </c>
      <c r="F197" s="168" t="s">
        <v>292</v>
      </c>
      <c r="G197" s="169" t="s">
        <v>132</v>
      </c>
      <c r="H197" s="170">
        <v>702.78</v>
      </c>
      <c r="I197" s="171"/>
      <c r="J197" s="172">
        <f>ROUND(I197*H197,2)</f>
        <v>0</v>
      </c>
      <c r="K197" s="168" t="s">
        <v>133</v>
      </c>
      <c r="L197" s="173"/>
      <c r="M197" s="174" t="s">
        <v>19</v>
      </c>
      <c r="N197" s="175" t="s">
        <v>46</v>
      </c>
      <c r="P197" s="131">
        <f>O197*H197</f>
        <v>0</v>
      </c>
      <c r="Q197" s="131">
        <v>0.131</v>
      </c>
      <c r="R197" s="131">
        <f>Q197*H197</f>
        <v>92.06418</v>
      </c>
      <c r="S197" s="131">
        <v>0</v>
      </c>
      <c r="T197" s="132">
        <f>S197*H197</f>
        <v>0</v>
      </c>
      <c r="AR197" s="133" t="s">
        <v>188</v>
      </c>
      <c r="AT197" s="133" t="s">
        <v>211</v>
      </c>
      <c r="AU197" s="133" t="s">
        <v>85</v>
      </c>
      <c r="AY197" s="2" t="s">
        <v>127</v>
      </c>
      <c r="BE197" s="134">
        <f>IF(N197="základní",J197,0)</f>
        <v>0</v>
      </c>
      <c r="BF197" s="134">
        <f>IF(N197="snížená",J197,0)</f>
        <v>0</v>
      </c>
      <c r="BG197" s="134">
        <f>IF(N197="zákl. přenesená",J197,0)</f>
        <v>0</v>
      </c>
      <c r="BH197" s="134">
        <f>IF(N197="sníž. přenesená",J197,0)</f>
        <v>0</v>
      </c>
      <c r="BI197" s="134">
        <f>IF(N197="nulová",J197,0)</f>
        <v>0</v>
      </c>
      <c r="BJ197" s="2" t="s">
        <v>83</v>
      </c>
      <c r="BK197" s="134">
        <f>ROUND(I197*H197,2)</f>
        <v>0</v>
      </c>
      <c r="BL197" s="2" t="s">
        <v>134</v>
      </c>
      <c r="BM197" s="133" t="s">
        <v>293</v>
      </c>
    </row>
    <row r="198" spans="2:51" s="138" customFormat="1" ht="11.25">
      <c r="B198" s="139"/>
      <c r="D198" s="140" t="s">
        <v>138</v>
      </c>
      <c r="E198" s="141" t="s">
        <v>19</v>
      </c>
      <c r="F198" s="142" t="s">
        <v>294</v>
      </c>
      <c r="H198" s="143">
        <v>689</v>
      </c>
      <c r="L198" s="139"/>
      <c r="M198" s="144"/>
      <c r="T198" s="145"/>
      <c r="AT198" s="141" t="s">
        <v>138</v>
      </c>
      <c r="AU198" s="141" t="s">
        <v>85</v>
      </c>
      <c r="AV198" s="138" t="s">
        <v>85</v>
      </c>
      <c r="AW198" s="138" t="s">
        <v>37</v>
      </c>
      <c r="AX198" s="138" t="s">
        <v>75</v>
      </c>
      <c r="AY198" s="141" t="s">
        <v>127</v>
      </c>
    </row>
    <row r="199" spans="2:51" s="152" customFormat="1" ht="11.25">
      <c r="B199" s="153"/>
      <c r="D199" s="140" t="s">
        <v>138</v>
      </c>
      <c r="E199" s="154" t="s">
        <v>19</v>
      </c>
      <c r="F199" s="155" t="s">
        <v>161</v>
      </c>
      <c r="H199" s="156">
        <v>689</v>
      </c>
      <c r="L199" s="153"/>
      <c r="M199" s="157"/>
      <c r="T199" s="158"/>
      <c r="AT199" s="154" t="s">
        <v>138</v>
      </c>
      <c r="AU199" s="154" t="s">
        <v>85</v>
      </c>
      <c r="AV199" s="152" t="s">
        <v>146</v>
      </c>
      <c r="AW199" s="152" t="s">
        <v>37</v>
      </c>
      <c r="AX199" s="152" t="s">
        <v>75</v>
      </c>
      <c r="AY199" s="154" t="s">
        <v>127</v>
      </c>
    </row>
    <row r="200" spans="2:51" s="138" customFormat="1" ht="11.25">
      <c r="B200" s="139"/>
      <c r="D200" s="140" t="s">
        <v>138</v>
      </c>
      <c r="E200" s="141" t="s">
        <v>19</v>
      </c>
      <c r="F200" s="142" t="s">
        <v>295</v>
      </c>
      <c r="H200" s="143">
        <v>702.78</v>
      </c>
      <c r="L200" s="139"/>
      <c r="M200" s="144"/>
      <c r="T200" s="145"/>
      <c r="AT200" s="141" t="s">
        <v>138</v>
      </c>
      <c r="AU200" s="141" t="s">
        <v>85</v>
      </c>
      <c r="AV200" s="138" t="s">
        <v>85</v>
      </c>
      <c r="AW200" s="138" t="s">
        <v>37</v>
      </c>
      <c r="AX200" s="138" t="s">
        <v>83</v>
      </c>
      <c r="AY200" s="141" t="s">
        <v>127</v>
      </c>
    </row>
    <row r="201" spans="2:65" s="17" customFormat="1" ht="16.5" customHeight="1">
      <c r="B201" s="18"/>
      <c r="C201" s="166" t="s">
        <v>296</v>
      </c>
      <c r="D201" s="166" t="s">
        <v>211</v>
      </c>
      <c r="E201" s="167" t="s">
        <v>297</v>
      </c>
      <c r="F201" s="168" t="s">
        <v>298</v>
      </c>
      <c r="G201" s="169" t="s">
        <v>132</v>
      </c>
      <c r="H201" s="170">
        <v>3.57</v>
      </c>
      <c r="I201" s="171"/>
      <c r="J201" s="172">
        <f>ROUND(I201*H201,2)</f>
        <v>0</v>
      </c>
      <c r="K201" s="168" t="s">
        <v>133</v>
      </c>
      <c r="L201" s="173"/>
      <c r="M201" s="174" t="s">
        <v>19</v>
      </c>
      <c r="N201" s="175" t="s">
        <v>46</v>
      </c>
      <c r="P201" s="131">
        <f>O201*H201</f>
        <v>0</v>
      </c>
      <c r="Q201" s="131">
        <v>0.131</v>
      </c>
      <c r="R201" s="131">
        <f>Q201*H201</f>
        <v>0.46767</v>
      </c>
      <c r="S201" s="131">
        <v>0</v>
      </c>
      <c r="T201" s="132">
        <f>S201*H201</f>
        <v>0</v>
      </c>
      <c r="AR201" s="133" t="s">
        <v>188</v>
      </c>
      <c r="AT201" s="133" t="s">
        <v>211</v>
      </c>
      <c r="AU201" s="133" t="s">
        <v>85</v>
      </c>
      <c r="AY201" s="2" t="s">
        <v>127</v>
      </c>
      <c r="BE201" s="134">
        <f>IF(N201="základní",J201,0)</f>
        <v>0</v>
      </c>
      <c r="BF201" s="134">
        <f>IF(N201="snížená",J201,0)</f>
        <v>0</v>
      </c>
      <c r="BG201" s="134">
        <f>IF(N201="zákl. přenesená",J201,0)</f>
        <v>0</v>
      </c>
      <c r="BH201" s="134">
        <f>IF(N201="sníž. přenesená",J201,0)</f>
        <v>0</v>
      </c>
      <c r="BI201" s="134">
        <f>IF(N201="nulová",J201,0)</f>
        <v>0</v>
      </c>
      <c r="BJ201" s="2" t="s">
        <v>83</v>
      </c>
      <c r="BK201" s="134">
        <f>ROUND(I201*H201,2)</f>
        <v>0</v>
      </c>
      <c r="BL201" s="2" t="s">
        <v>134</v>
      </c>
      <c r="BM201" s="133" t="s">
        <v>299</v>
      </c>
    </row>
    <row r="202" spans="2:51" s="138" customFormat="1" ht="11.25">
      <c r="B202" s="139"/>
      <c r="D202" s="140" t="s">
        <v>138</v>
      </c>
      <c r="E202" s="141" t="s">
        <v>19</v>
      </c>
      <c r="F202" s="142" t="s">
        <v>300</v>
      </c>
      <c r="H202" s="143">
        <v>3.5</v>
      </c>
      <c r="L202" s="139"/>
      <c r="M202" s="144"/>
      <c r="T202" s="145"/>
      <c r="AT202" s="141" t="s">
        <v>138</v>
      </c>
      <c r="AU202" s="141" t="s">
        <v>85</v>
      </c>
      <c r="AV202" s="138" t="s">
        <v>85</v>
      </c>
      <c r="AW202" s="138" t="s">
        <v>37</v>
      </c>
      <c r="AX202" s="138" t="s">
        <v>75</v>
      </c>
      <c r="AY202" s="141" t="s">
        <v>127</v>
      </c>
    </row>
    <row r="203" spans="2:51" s="152" customFormat="1" ht="11.25">
      <c r="B203" s="153"/>
      <c r="D203" s="140" t="s">
        <v>138</v>
      </c>
      <c r="E203" s="154" t="s">
        <v>19</v>
      </c>
      <c r="F203" s="155" t="s">
        <v>161</v>
      </c>
      <c r="H203" s="156">
        <v>3.5</v>
      </c>
      <c r="L203" s="153"/>
      <c r="M203" s="157"/>
      <c r="T203" s="158"/>
      <c r="AT203" s="154" t="s">
        <v>138</v>
      </c>
      <c r="AU203" s="154" t="s">
        <v>85</v>
      </c>
      <c r="AV203" s="152" t="s">
        <v>146</v>
      </c>
      <c r="AW203" s="152" t="s">
        <v>37</v>
      </c>
      <c r="AX203" s="152" t="s">
        <v>75</v>
      </c>
      <c r="AY203" s="154" t="s">
        <v>127</v>
      </c>
    </row>
    <row r="204" spans="2:51" s="138" customFormat="1" ht="11.25">
      <c r="B204" s="139"/>
      <c r="D204" s="140" t="s">
        <v>138</v>
      </c>
      <c r="E204" s="141" t="s">
        <v>19</v>
      </c>
      <c r="F204" s="142" t="s">
        <v>301</v>
      </c>
      <c r="H204" s="143">
        <v>3.57</v>
      </c>
      <c r="L204" s="139"/>
      <c r="M204" s="144"/>
      <c r="T204" s="145"/>
      <c r="AT204" s="141" t="s">
        <v>138</v>
      </c>
      <c r="AU204" s="141" t="s">
        <v>85</v>
      </c>
      <c r="AV204" s="138" t="s">
        <v>85</v>
      </c>
      <c r="AW204" s="138" t="s">
        <v>37</v>
      </c>
      <c r="AX204" s="138" t="s">
        <v>83</v>
      </c>
      <c r="AY204" s="141" t="s">
        <v>127</v>
      </c>
    </row>
    <row r="205" spans="2:63" s="110" customFormat="1" ht="22.9" customHeight="1">
      <c r="B205" s="111"/>
      <c r="D205" s="112" t="s">
        <v>74</v>
      </c>
      <c r="E205" s="120" t="s">
        <v>176</v>
      </c>
      <c r="F205" s="120" t="s">
        <v>302</v>
      </c>
      <c r="J205" s="121">
        <f>BK205</f>
        <v>0</v>
      </c>
      <c r="L205" s="111"/>
      <c r="M205" s="115"/>
      <c r="P205" s="116">
        <f>SUM(P206:P211)</f>
        <v>0</v>
      </c>
      <c r="R205" s="116">
        <f>SUM(R206:R211)</f>
        <v>25.828133999999995</v>
      </c>
      <c r="T205" s="117">
        <f>SUM(T206:T211)</f>
        <v>0</v>
      </c>
      <c r="AR205" s="112" t="s">
        <v>83</v>
      </c>
      <c r="AT205" s="118" t="s">
        <v>74</v>
      </c>
      <c r="AU205" s="118" t="s">
        <v>83</v>
      </c>
      <c r="AY205" s="112" t="s">
        <v>127</v>
      </c>
      <c r="BK205" s="119">
        <f>SUM(BK206:BK211)</f>
        <v>0</v>
      </c>
    </row>
    <row r="206" spans="2:65" s="17" customFormat="1" ht="21.75" customHeight="1">
      <c r="B206" s="18"/>
      <c r="C206" s="122" t="s">
        <v>303</v>
      </c>
      <c r="D206" s="122" t="s">
        <v>129</v>
      </c>
      <c r="E206" s="123" t="s">
        <v>304</v>
      </c>
      <c r="F206" s="124" t="s">
        <v>305</v>
      </c>
      <c r="G206" s="125" t="s">
        <v>154</v>
      </c>
      <c r="H206" s="126">
        <v>10.2</v>
      </c>
      <c r="I206" s="127"/>
      <c r="J206" s="128">
        <f>ROUND(I206*H206,2)</f>
        <v>0</v>
      </c>
      <c r="K206" s="124" t="s">
        <v>133</v>
      </c>
      <c r="L206" s="18"/>
      <c r="M206" s="129" t="s">
        <v>19</v>
      </c>
      <c r="N206" s="130" t="s">
        <v>46</v>
      </c>
      <c r="P206" s="131">
        <f>O206*H206</f>
        <v>0</v>
      </c>
      <c r="Q206" s="131">
        <v>2.50187</v>
      </c>
      <c r="R206" s="131">
        <f>Q206*H206</f>
        <v>25.519073999999996</v>
      </c>
      <c r="S206" s="131">
        <v>0</v>
      </c>
      <c r="T206" s="132">
        <f>S206*H206</f>
        <v>0</v>
      </c>
      <c r="AR206" s="133" t="s">
        <v>134</v>
      </c>
      <c r="AT206" s="133" t="s">
        <v>129</v>
      </c>
      <c r="AU206" s="133" t="s">
        <v>85</v>
      </c>
      <c r="AY206" s="2" t="s">
        <v>127</v>
      </c>
      <c r="BE206" s="134">
        <f>IF(N206="základní",J206,0)</f>
        <v>0</v>
      </c>
      <c r="BF206" s="134">
        <f>IF(N206="snížená",J206,0)</f>
        <v>0</v>
      </c>
      <c r="BG206" s="134">
        <f>IF(N206="zákl. přenesená",J206,0)</f>
        <v>0</v>
      </c>
      <c r="BH206" s="134">
        <f>IF(N206="sníž. přenesená",J206,0)</f>
        <v>0</v>
      </c>
      <c r="BI206" s="134">
        <f>IF(N206="nulová",J206,0)</f>
        <v>0</v>
      </c>
      <c r="BJ206" s="2" t="s">
        <v>83</v>
      </c>
      <c r="BK206" s="134">
        <f>ROUND(I206*H206,2)</f>
        <v>0</v>
      </c>
      <c r="BL206" s="2" t="s">
        <v>134</v>
      </c>
      <c r="BM206" s="133" t="s">
        <v>306</v>
      </c>
    </row>
    <row r="207" spans="2:47" s="17" customFormat="1" ht="11.25">
      <c r="B207" s="18"/>
      <c r="D207" s="135" t="s">
        <v>136</v>
      </c>
      <c r="F207" s="136" t="s">
        <v>307</v>
      </c>
      <c r="L207" s="18"/>
      <c r="M207" s="137"/>
      <c r="T207" s="42"/>
      <c r="AT207" s="2" t="s">
        <v>136</v>
      </c>
      <c r="AU207" s="2" t="s">
        <v>85</v>
      </c>
    </row>
    <row r="208" spans="2:51" s="138" customFormat="1" ht="11.25">
      <c r="B208" s="139"/>
      <c r="D208" s="140" t="s">
        <v>138</v>
      </c>
      <c r="E208" s="141" t="s">
        <v>19</v>
      </c>
      <c r="F208" s="142" t="s">
        <v>308</v>
      </c>
      <c r="H208" s="143">
        <v>10.2</v>
      </c>
      <c r="L208" s="139"/>
      <c r="M208" s="144"/>
      <c r="T208" s="145"/>
      <c r="AT208" s="141" t="s">
        <v>138</v>
      </c>
      <c r="AU208" s="141" t="s">
        <v>85</v>
      </c>
      <c r="AV208" s="138" t="s">
        <v>85</v>
      </c>
      <c r="AW208" s="138" t="s">
        <v>37</v>
      </c>
      <c r="AX208" s="138" t="s">
        <v>83</v>
      </c>
      <c r="AY208" s="141" t="s">
        <v>127</v>
      </c>
    </row>
    <row r="209" spans="2:65" s="17" customFormat="1" ht="24.2" customHeight="1">
      <c r="B209" s="18"/>
      <c r="C209" s="122" t="s">
        <v>309</v>
      </c>
      <c r="D209" s="122" t="s">
        <v>129</v>
      </c>
      <c r="E209" s="123" t="s">
        <v>310</v>
      </c>
      <c r="F209" s="124" t="s">
        <v>311</v>
      </c>
      <c r="G209" s="125" t="s">
        <v>154</v>
      </c>
      <c r="H209" s="126">
        <v>10.2</v>
      </c>
      <c r="I209" s="127"/>
      <c r="J209" s="128">
        <f>ROUND(I209*H209,2)</f>
        <v>0</v>
      </c>
      <c r="K209" s="124" t="s">
        <v>133</v>
      </c>
      <c r="L209" s="18"/>
      <c r="M209" s="129" t="s">
        <v>19</v>
      </c>
      <c r="N209" s="130" t="s">
        <v>46</v>
      </c>
      <c r="P209" s="131">
        <f>O209*H209</f>
        <v>0</v>
      </c>
      <c r="Q209" s="131">
        <v>0.0303</v>
      </c>
      <c r="R209" s="131">
        <f>Q209*H209</f>
        <v>0.30906</v>
      </c>
      <c r="S209" s="131">
        <v>0</v>
      </c>
      <c r="T209" s="132">
        <f>S209*H209</f>
        <v>0</v>
      </c>
      <c r="AR209" s="133" t="s">
        <v>134</v>
      </c>
      <c r="AT209" s="133" t="s">
        <v>129</v>
      </c>
      <c r="AU209" s="133" t="s">
        <v>85</v>
      </c>
      <c r="AY209" s="2" t="s">
        <v>127</v>
      </c>
      <c r="BE209" s="134">
        <f>IF(N209="základní",J209,0)</f>
        <v>0</v>
      </c>
      <c r="BF209" s="134">
        <f>IF(N209="snížená",J209,0)</f>
        <v>0</v>
      </c>
      <c r="BG209" s="134">
        <f>IF(N209="zákl. přenesená",J209,0)</f>
        <v>0</v>
      </c>
      <c r="BH209" s="134">
        <f>IF(N209="sníž. přenesená",J209,0)</f>
        <v>0</v>
      </c>
      <c r="BI209" s="134">
        <f>IF(N209="nulová",J209,0)</f>
        <v>0</v>
      </c>
      <c r="BJ209" s="2" t="s">
        <v>83</v>
      </c>
      <c r="BK209" s="134">
        <f>ROUND(I209*H209,2)</f>
        <v>0</v>
      </c>
      <c r="BL209" s="2" t="s">
        <v>134</v>
      </c>
      <c r="BM209" s="133" t="s">
        <v>312</v>
      </c>
    </row>
    <row r="210" spans="2:47" s="17" customFormat="1" ht="11.25">
      <c r="B210" s="18"/>
      <c r="D210" s="135" t="s">
        <v>136</v>
      </c>
      <c r="F210" s="136" t="s">
        <v>313</v>
      </c>
      <c r="L210" s="18"/>
      <c r="M210" s="137"/>
      <c r="T210" s="42"/>
      <c r="AT210" s="2" t="s">
        <v>136</v>
      </c>
      <c r="AU210" s="2" t="s">
        <v>85</v>
      </c>
    </row>
    <row r="211" spans="2:51" s="138" customFormat="1" ht="11.25">
      <c r="B211" s="139"/>
      <c r="D211" s="140" t="s">
        <v>138</v>
      </c>
      <c r="E211" s="141" t="s">
        <v>19</v>
      </c>
      <c r="F211" s="142" t="s">
        <v>308</v>
      </c>
      <c r="H211" s="143">
        <v>10.2</v>
      </c>
      <c r="L211" s="139"/>
      <c r="M211" s="144"/>
      <c r="T211" s="145"/>
      <c r="AT211" s="141" t="s">
        <v>138</v>
      </c>
      <c r="AU211" s="141" t="s">
        <v>85</v>
      </c>
      <c r="AV211" s="138" t="s">
        <v>85</v>
      </c>
      <c r="AW211" s="138" t="s">
        <v>37</v>
      </c>
      <c r="AX211" s="138" t="s">
        <v>83</v>
      </c>
      <c r="AY211" s="141" t="s">
        <v>127</v>
      </c>
    </row>
    <row r="212" spans="2:63" s="110" customFormat="1" ht="22.9" customHeight="1">
      <c r="B212" s="111"/>
      <c r="D212" s="112" t="s">
        <v>74</v>
      </c>
      <c r="E212" s="120" t="s">
        <v>188</v>
      </c>
      <c r="F212" s="120" t="s">
        <v>314</v>
      </c>
      <c r="J212" s="121">
        <f>BK212</f>
        <v>0</v>
      </c>
      <c r="L212" s="111"/>
      <c r="M212" s="115"/>
      <c r="P212" s="116">
        <f>SUM(P213:P229)</f>
        <v>0</v>
      </c>
      <c r="R212" s="116">
        <f>SUM(R213:R229)</f>
        <v>27.025755628000002</v>
      </c>
      <c r="T212" s="117">
        <f>SUM(T213:T229)</f>
        <v>1.4080000000000001</v>
      </c>
      <c r="AR212" s="112" t="s">
        <v>83</v>
      </c>
      <c r="AT212" s="118" t="s">
        <v>74</v>
      </c>
      <c r="AU212" s="118" t="s">
        <v>83</v>
      </c>
      <c r="AY212" s="112" t="s">
        <v>127</v>
      </c>
      <c r="BK212" s="119">
        <f>SUM(BK213:BK229)</f>
        <v>0</v>
      </c>
    </row>
    <row r="213" spans="2:65" s="17" customFormat="1" ht="16.5" customHeight="1">
      <c r="B213" s="18"/>
      <c r="C213" s="122" t="s">
        <v>315</v>
      </c>
      <c r="D213" s="122" t="s">
        <v>129</v>
      </c>
      <c r="E213" s="123" t="s">
        <v>316</v>
      </c>
      <c r="F213" s="124" t="s">
        <v>317</v>
      </c>
      <c r="G213" s="125" t="s">
        <v>154</v>
      </c>
      <c r="H213" s="126">
        <v>0.8</v>
      </c>
      <c r="I213" s="127"/>
      <c r="J213" s="128">
        <f>ROUND(I213*H213,2)</f>
        <v>0</v>
      </c>
      <c r="K213" s="124" t="s">
        <v>133</v>
      </c>
      <c r="L213" s="18"/>
      <c r="M213" s="129" t="s">
        <v>19</v>
      </c>
      <c r="N213" s="130" t="s">
        <v>46</v>
      </c>
      <c r="P213" s="131">
        <f>O213*H213</f>
        <v>0</v>
      </c>
      <c r="Q213" s="131">
        <v>0</v>
      </c>
      <c r="R213" s="131">
        <f>Q213*H213</f>
        <v>0</v>
      </c>
      <c r="S213" s="131">
        <v>1.76</v>
      </c>
      <c r="T213" s="132">
        <f>S213*H213</f>
        <v>1.4080000000000001</v>
      </c>
      <c r="AR213" s="133" t="s">
        <v>134</v>
      </c>
      <c r="AT213" s="133" t="s">
        <v>129</v>
      </c>
      <c r="AU213" s="133" t="s">
        <v>85</v>
      </c>
      <c r="AY213" s="2" t="s">
        <v>127</v>
      </c>
      <c r="BE213" s="134">
        <f>IF(N213="základní",J213,0)</f>
        <v>0</v>
      </c>
      <c r="BF213" s="134">
        <f>IF(N213="snížená",J213,0)</f>
        <v>0</v>
      </c>
      <c r="BG213" s="134">
        <f>IF(N213="zákl. přenesená",J213,0)</f>
        <v>0</v>
      </c>
      <c r="BH213" s="134">
        <f>IF(N213="sníž. přenesená",J213,0)</f>
        <v>0</v>
      </c>
      <c r="BI213" s="134">
        <f>IF(N213="nulová",J213,0)</f>
        <v>0</v>
      </c>
      <c r="BJ213" s="2" t="s">
        <v>83</v>
      </c>
      <c r="BK213" s="134">
        <f>ROUND(I213*H213,2)</f>
        <v>0</v>
      </c>
      <c r="BL213" s="2" t="s">
        <v>134</v>
      </c>
      <c r="BM213" s="133" t="s">
        <v>318</v>
      </c>
    </row>
    <row r="214" spans="2:47" s="17" customFormat="1" ht="11.25">
      <c r="B214" s="18"/>
      <c r="D214" s="135" t="s">
        <v>136</v>
      </c>
      <c r="F214" s="136" t="s">
        <v>319</v>
      </c>
      <c r="L214" s="18"/>
      <c r="M214" s="137"/>
      <c r="T214" s="42"/>
      <c r="AT214" s="2" t="s">
        <v>136</v>
      </c>
      <c r="AU214" s="2" t="s">
        <v>85</v>
      </c>
    </row>
    <row r="215" spans="2:51" s="138" customFormat="1" ht="11.25">
      <c r="B215" s="139"/>
      <c r="D215" s="140" t="s">
        <v>138</v>
      </c>
      <c r="E215" s="141" t="s">
        <v>19</v>
      </c>
      <c r="F215" s="142" t="s">
        <v>320</v>
      </c>
      <c r="H215" s="143">
        <v>0.8</v>
      </c>
      <c r="L215" s="139"/>
      <c r="M215" s="144"/>
      <c r="T215" s="145"/>
      <c r="AT215" s="141" t="s">
        <v>138</v>
      </c>
      <c r="AU215" s="141" t="s">
        <v>85</v>
      </c>
      <c r="AV215" s="138" t="s">
        <v>85</v>
      </c>
      <c r="AW215" s="138" t="s">
        <v>37</v>
      </c>
      <c r="AX215" s="138" t="s">
        <v>83</v>
      </c>
      <c r="AY215" s="141" t="s">
        <v>127</v>
      </c>
    </row>
    <row r="216" spans="2:65" s="17" customFormat="1" ht="24.2" customHeight="1">
      <c r="B216" s="18"/>
      <c r="C216" s="122" t="s">
        <v>321</v>
      </c>
      <c r="D216" s="122" t="s">
        <v>129</v>
      </c>
      <c r="E216" s="123" t="s">
        <v>322</v>
      </c>
      <c r="F216" s="124" t="s">
        <v>323</v>
      </c>
      <c r="G216" s="125" t="s">
        <v>324</v>
      </c>
      <c r="H216" s="126">
        <v>2</v>
      </c>
      <c r="I216" s="127"/>
      <c r="J216" s="128">
        <f>ROUND(I216*H216,2)</f>
        <v>0</v>
      </c>
      <c r="K216" s="124" t="s">
        <v>133</v>
      </c>
      <c r="L216" s="18"/>
      <c r="M216" s="129" t="s">
        <v>19</v>
      </c>
      <c r="N216" s="130" t="s">
        <v>46</v>
      </c>
      <c r="P216" s="131">
        <f>O216*H216</f>
        <v>0</v>
      </c>
      <c r="Q216" s="131">
        <v>12.822713414</v>
      </c>
      <c r="R216" s="131">
        <f>Q216*H216</f>
        <v>25.645426828</v>
      </c>
      <c r="S216" s="131">
        <v>0</v>
      </c>
      <c r="T216" s="132">
        <f>S216*H216</f>
        <v>0</v>
      </c>
      <c r="AR216" s="133" t="s">
        <v>134</v>
      </c>
      <c r="AT216" s="133" t="s">
        <v>129</v>
      </c>
      <c r="AU216" s="133" t="s">
        <v>85</v>
      </c>
      <c r="AY216" s="2" t="s">
        <v>127</v>
      </c>
      <c r="BE216" s="134">
        <f>IF(N216="základní",J216,0)</f>
        <v>0</v>
      </c>
      <c r="BF216" s="134">
        <f>IF(N216="snížená",J216,0)</f>
        <v>0</v>
      </c>
      <c r="BG216" s="134">
        <f>IF(N216="zákl. přenesená",J216,0)</f>
        <v>0</v>
      </c>
      <c r="BH216" s="134">
        <f>IF(N216="sníž. přenesená",J216,0)</f>
        <v>0</v>
      </c>
      <c r="BI216" s="134">
        <f>IF(N216="nulová",J216,0)</f>
        <v>0</v>
      </c>
      <c r="BJ216" s="2" t="s">
        <v>83</v>
      </c>
      <c r="BK216" s="134">
        <f>ROUND(I216*H216,2)</f>
        <v>0</v>
      </c>
      <c r="BL216" s="2" t="s">
        <v>134</v>
      </c>
      <c r="BM216" s="133" t="s">
        <v>325</v>
      </c>
    </row>
    <row r="217" spans="2:47" s="17" customFormat="1" ht="11.25">
      <c r="B217" s="18"/>
      <c r="D217" s="135" t="s">
        <v>136</v>
      </c>
      <c r="F217" s="136" t="s">
        <v>326</v>
      </c>
      <c r="L217" s="18"/>
      <c r="M217" s="137"/>
      <c r="T217" s="42"/>
      <c r="AT217" s="2" t="s">
        <v>136</v>
      </c>
      <c r="AU217" s="2" t="s">
        <v>85</v>
      </c>
    </row>
    <row r="218" spans="2:51" s="138" customFormat="1" ht="11.25">
      <c r="B218" s="139"/>
      <c r="D218" s="140" t="s">
        <v>138</v>
      </c>
      <c r="E218" s="141" t="s">
        <v>19</v>
      </c>
      <c r="F218" s="142" t="s">
        <v>327</v>
      </c>
      <c r="H218" s="143">
        <v>2</v>
      </c>
      <c r="L218" s="139"/>
      <c r="M218" s="144"/>
      <c r="T218" s="145"/>
      <c r="AT218" s="141" t="s">
        <v>138</v>
      </c>
      <c r="AU218" s="141" t="s">
        <v>85</v>
      </c>
      <c r="AV218" s="138" t="s">
        <v>85</v>
      </c>
      <c r="AW218" s="138" t="s">
        <v>37</v>
      </c>
      <c r="AX218" s="138" t="s">
        <v>83</v>
      </c>
      <c r="AY218" s="141" t="s">
        <v>127</v>
      </c>
    </row>
    <row r="219" spans="2:65" s="17" customFormat="1" ht="24.2" customHeight="1">
      <c r="B219" s="18"/>
      <c r="C219" s="122" t="s">
        <v>328</v>
      </c>
      <c r="D219" s="122" t="s">
        <v>129</v>
      </c>
      <c r="E219" s="123" t="s">
        <v>329</v>
      </c>
      <c r="F219" s="124" t="s">
        <v>330</v>
      </c>
      <c r="G219" s="125" t="s">
        <v>324</v>
      </c>
      <c r="H219" s="126">
        <v>3</v>
      </c>
      <c r="I219" s="127"/>
      <c r="J219" s="128">
        <f>ROUND(I219*H219,2)</f>
        <v>0</v>
      </c>
      <c r="K219" s="124" t="s">
        <v>133</v>
      </c>
      <c r="L219" s="18"/>
      <c r="M219" s="129" t="s">
        <v>19</v>
      </c>
      <c r="N219" s="130" t="s">
        <v>46</v>
      </c>
      <c r="P219" s="131">
        <f>O219*H219</f>
        <v>0</v>
      </c>
      <c r="Q219" s="131">
        <v>0.304</v>
      </c>
      <c r="R219" s="131">
        <f>Q219*H219</f>
        <v>0.9119999999999999</v>
      </c>
      <c r="S219" s="131">
        <v>0</v>
      </c>
      <c r="T219" s="132">
        <f>S219*H219</f>
        <v>0</v>
      </c>
      <c r="AR219" s="133" t="s">
        <v>134</v>
      </c>
      <c r="AT219" s="133" t="s">
        <v>129</v>
      </c>
      <c r="AU219" s="133" t="s">
        <v>85</v>
      </c>
      <c r="AY219" s="2" t="s">
        <v>127</v>
      </c>
      <c r="BE219" s="134">
        <f>IF(N219="základní",J219,0)</f>
        <v>0</v>
      </c>
      <c r="BF219" s="134">
        <f>IF(N219="snížená",J219,0)</f>
        <v>0</v>
      </c>
      <c r="BG219" s="134">
        <f>IF(N219="zákl. přenesená",J219,0)</f>
        <v>0</v>
      </c>
      <c r="BH219" s="134">
        <f>IF(N219="sníž. přenesená",J219,0)</f>
        <v>0</v>
      </c>
      <c r="BI219" s="134">
        <f>IF(N219="nulová",J219,0)</f>
        <v>0</v>
      </c>
      <c r="BJ219" s="2" t="s">
        <v>83</v>
      </c>
      <c r="BK219" s="134">
        <f>ROUND(I219*H219,2)</f>
        <v>0</v>
      </c>
      <c r="BL219" s="2" t="s">
        <v>134</v>
      </c>
      <c r="BM219" s="133" t="s">
        <v>331</v>
      </c>
    </row>
    <row r="220" spans="2:47" s="17" customFormat="1" ht="11.25">
      <c r="B220" s="18"/>
      <c r="D220" s="135" t="s">
        <v>136</v>
      </c>
      <c r="F220" s="136" t="s">
        <v>332</v>
      </c>
      <c r="L220" s="18"/>
      <c r="M220" s="137"/>
      <c r="T220" s="42"/>
      <c r="AT220" s="2" t="s">
        <v>136</v>
      </c>
      <c r="AU220" s="2" t="s">
        <v>85</v>
      </c>
    </row>
    <row r="221" spans="2:65" s="17" customFormat="1" ht="24.2" customHeight="1">
      <c r="B221" s="18"/>
      <c r="C221" s="122" t="s">
        <v>333</v>
      </c>
      <c r="D221" s="122" t="s">
        <v>129</v>
      </c>
      <c r="E221" s="123" t="s">
        <v>334</v>
      </c>
      <c r="F221" s="124" t="s">
        <v>335</v>
      </c>
      <c r="G221" s="125" t="s">
        <v>324</v>
      </c>
      <c r="H221" s="126">
        <v>3</v>
      </c>
      <c r="I221" s="127"/>
      <c r="J221" s="128">
        <f>ROUND(I221*H221,2)</f>
        <v>0</v>
      </c>
      <c r="K221" s="124" t="s">
        <v>133</v>
      </c>
      <c r="L221" s="18"/>
      <c r="M221" s="129" t="s">
        <v>19</v>
      </c>
      <c r="N221" s="130" t="s">
        <v>46</v>
      </c>
      <c r="P221" s="131">
        <f>O221*H221</f>
        <v>0</v>
      </c>
      <c r="Q221" s="131">
        <v>0.1532096</v>
      </c>
      <c r="R221" s="131">
        <f>Q221*H221</f>
        <v>0.4596288</v>
      </c>
      <c r="S221" s="131">
        <v>0</v>
      </c>
      <c r="T221" s="132">
        <f>S221*H221</f>
        <v>0</v>
      </c>
      <c r="AR221" s="133" t="s">
        <v>134</v>
      </c>
      <c r="AT221" s="133" t="s">
        <v>129</v>
      </c>
      <c r="AU221" s="133" t="s">
        <v>85</v>
      </c>
      <c r="AY221" s="2" t="s">
        <v>127</v>
      </c>
      <c r="BE221" s="134">
        <f>IF(N221="základní",J221,0)</f>
        <v>0</v>
      </c>
      <c r="BF221" s="134">
        <f>IF(N221="snížená",J221,0)</f>
        <v>0</v>
      </c>
      <c r="BG221" s="134">
        <f>IF(N221="zákl. přenesená",J221,0)</f>
        <v>0</v>
      </c>
      <c r="BH221" s="134">
        <f>IF(N221="sníž. přenesená",J221,0)</f>
        <v>0</v>
      </c>
      <c r="BI221" s="134">
        <f>IF(N221="nulová",J221,0)</f>
        <v>0</v>
      </c>
      <c r="BJ221" s="2" t="s">
        <v>83</v>
      </c>
      <c r="BK221" s="134">
        <f>ROUND(I221*H221,2)</f>
        <v>0</v>
      </c>
      <c r="BL221" s="2" t="s">
        <v>134</v>
      </c>
      <c r="BM221" s="133" t="s">
        <v>336</v>
      </c>
    </row>
    <row r="222" spans="2:47" s="17" customFormat="1" ht="11.25">
      <c r="B222" s="18"/>
      <c r="D222" s="135" t="s">
        <v>136</v>
      </c>
      <c r="F222" s="136" t="s">
        <v>337</v>
      </c>
      <c r="L222" s="18"/>
      <c r="M222" s="137"/>
      <c r="T222" s="42"/>
      <c r="AT222" s="2" t="s">
        <v>136</v>
      </c>
      <c r="AU222" s="2" t="s">
        <v>85</v>
      </c>
    </row>
    <row r="223" spans="2:51" s="146" customFormat="1" ht="11.25">
      <c r="B223" s="147"/>
      <c r="D223" s="140" t="s">
        <v>138</v>
      </c>
      <c r="E223" s="148" t="s">
        <v>19</v>
      </c>
      <c r="F223" s="149" t="s">
        <v>236</v>
      </c>
      <c r="H223" s="148" t="s">
        <v>19</v>
      </c>
      <c r="L223" s="147"/>
      <c r="M223" s="150"/>
      <c r="T223" s="151"/>
      <c r="AT223" s="148" t="s">
        <v>138</v>
      </c>
      <c r="AU223" s="148" t="s">
        <v>85</v>
      </c>
      <c r="AV223" s="146" t="s">
        <v>83</v>
      </c>
      <c r="AW223" s="146" t="s">
        <v>37</v>
      </c>
      <c r="AX223" s="146" t="s">
        <v>75</v>
      </c>
      <c r="AY223" s="148" t="s">
        <v>127</v>
      </c>
    </row>
    <row r="224" spans="2:51" s="138" customFormat="1" ht="11.25">
      <c r="B224" s="139"/>
      <c r="D224" s="140" t="s">
        <v>138</v>
      </c>
      <c r="E224" s="141" t="s">
        <v>19</v>
      </c>
      <c r="F224" s="142" t="s">
        <v>338</v>
      </c>
      <c r="H224" s="143">
        <v>3</v>
      </c>
      <c r="L224" s="139"/>
      <c r="M224" s="144"/>
      <c r="T224" s="145"/>
      <c r="AT224" s="141" t="s">
        <v>138</v>
      </c>
      <c r="AU224" s="141" t="s">
        <v>85</v>
      </c>
      <c r="AV224" s="138" t="s">
        <v>85</v>
      </c>
      <c r="AW224" s="138" t="s">
        <v>37</v>
      </c>
      <c r="AX224" s="138" t="s">
        <v>75</v>
      </c>
      <c r="AY224" s="141" t="s">
        <v>127</v>
      </c>
    </row>
    <row r="225" spans="2:51" s="159" customFormat="1" ht="11.25">
      <c r="B225" s="160"/>
      <c r="D225" s="140" t="s">
        <v>138</v>
      </c>
      <c r="E225" s="161" t="s">
        <v>19</v>
      </c>
      <c r="F225" s="162" t="s">
        <v>164</v>
      </c>
      <c r="H225" s="163">
        <v>3</v>
      </c>
      <c r="L225" s="160"/>
      <c r="M225" s="164"/>
      <c r="T225" s="165"/>
      <c r="AT225" s="161" t="s">
        <v>138</v>
      </c>
      <c r="AU225" s="161" t="s">
        <v>85</v>
      </c>
      <c r="AV225" s="159" t="s">
        <v>134</v>
      </c>
      <c r="AW225" s="159" t="s">
        <v>37</v>
      </c>
      <c r="AX225" s="159" t="s">
        <v>83</v>
      </c>
      <c r="AY225" s="161" t="s">
        <v>127</v>
      </c>
    </row>
    <row r="226" spans="2:65" s="17" customFormat="1" ht="24.2" customHeight="1">
      <c r="B226" s="18"/>
      <c r="C226" s="122" t="s">
        <v>339</v>
      </c>
      <c r="D226" s="122" t="s">
        <v>129</v>
      </c>
      <c r="E226" s="123" t="s">
        <v>340</v>
      </c>
      <c r="F226" s="124" t="s">
        <v>341</v>
      </c>
      <c r="G226" s="125" t="s">
        <v>324</v>
      </c>
      <c r="H226" s="126">
        <v>3</v>
      </c>
      <c r="I226" s="127"/>
      <c r="J226" s="128">
        <f>ROUND(I226*H226,2)</f>
        <v>0</v>
      </c>
      <c r="K226" s="124" t="s">
        <v>133</v>
      </c>
      <c r="L226" s="18"/>
      <c r="M226" s="129" t="s">
        <v>19</v>
      </c>
      <c r="N226" s="130" t="s">
        <v>46</v>
      </c>
      <c r="P226" s="131">
        <f>O226*H226</f>
        <v>0</v>
      </c>
      <c r="Q226" s="131">
        <v>0</v>
      </c>
      <c r="R226" s="131">
        <f>Q226*H226</f>
        <v>0</v>
      </c>
      <c r="S226" s="131">
        <v>0</v>
      </c>
      <c r="T226" s="132">
        <f>S226*H226</f>
        <v>0</v>
      </c>
      <c r="AR226" s="133" t="s">
        <v>134</v>
      </c>
      <c r="AT226" s="133" t="s">
        <v>129</v>
      </c>
      <c r="AU226" s="133" t="s">
        <v>85</v>
      </c>
      <c r="AY226" s="2" t="s">
        <v>127</v>
      </c>
      <c r="BE226" s="134">
        <f>IF(N226="základní",J226,0)</f>
        <v>0</v>
      </c>
      <c r="BF226" s="134">
        <f>IF(N226="snížená",J226,0)</f>
        <v>0</v>
      </c>
      <c r="BG226" s="134">
        <f>IF(N226="zákl. přenesená",J226,0)</f>
        <v>0</v>
      </c>
      <c r="BH226" s="134">
        <f>IF(N226="sníž. přenesená",J226,0)</f>
        <v>0</v>
      </c>
      <c r="BI226" s="134">
        <f>IF(N226="nulová",J226,0)</f>
        <v>0</v>
      </c>
      <c r="BJ226" s="2" t="s">
        <v>83</v>
      </c>
      <c r="BK226" s="134">
        <f>ROUND(I226*H226,2)</f>
        <v>0</v>
      </c>
      <c r="BL226" s="2" t="s">
        <v>134</v>
      </c>
      <c r="BM226" s="133" t="s">
        <v>342</v>
      </c>
    </row>
    <row r="227" spans="2:47" s="17" customFormat="1" ht="11.25">
      <c r="B227" s="18"/>
      <c r="D227" s="135" t="s">
        <v>136</v>
      </c>
      <c r="F227" s="136" t="s">
        <v>343</v>
      </c>
      <c r="L227" s="18"/>
      <c r="M227" s="137"/>
      <c r="T227" s="42"/>
      <c r="AT227" s="2" t="s">
        <v>136</v>
      </c>
      <c r="AU227" s="2" t="s">
        <v>85</v>
      </c>
    </row>
    <row r="228" spans="2:65" s="17" customFormat="1" ht="24.2" customHeight="1">
      <c r="B228" s="18"/>
      <c r="C228" s="122" t="s">
        <v>344</v>
      </c>
      <c r="D228" s="122" t="s">
        <v>129</v>
      </c>
      <c r="E228" s="123" t="s">
        <v>345</v>
      </c>
      <c r="F228" s="124" t="s">
        <v>346</v>
      </c>
      <c r="G228" s="125" t="s">
        <v>324</v>
      </c>
      <c r="H228" s="126">
        <v>3</v>
      </c>
      <c r="I228" s="127"/>
      <c r="J228" s="128">
        <f>ROUND(I228*H228,2)</f>
        <v>0</v>
      </c>
      <c r="K228" s="124" t="s">
        <v>133</v>
      </c>
      <c r="L228" s="18"/>
      <c r="M228" s="129" t="s">
        <v>19</v>
      </c>
      <c r="N228" s="130" t="s">
        <v>46</v>
      </c>
      <c r="P228" s="131">
        <f>O228*H228</f>
        <v>0</v>
      </c>
      <c r="Q228" s="131">
        <v>0.0029</v>
      </c>
      <c r="R228" s="131">
        <f>Q228*H228</f>
        <v>0.0087</v>
      </c>
      <c r="S228" s="131">
        <v>0</v>
      </c>
      <c r="T228" s="132">
        <f>S228*H228</f>
        <v>0</v>
      </c>
      <c r="AR228" s="133" t="s">
        <v>134</v>
      </c>
      <c r="AT228" s="133" t="s">
        <v>129</v>
      </c>
      <c r="AU228" s="133" t="s">
        <v>85</v>
      </c>
      <c r="AY228" s="2" t="s">
        <v>127</v>
      </c>
      <c r="BE228" s="134">
        <f>IF(N228="základní",J228,0)</f>
        <v>0</v>
      </c>
      <c r="BF228" s="134">
        <f>IF(N228="snížená",J228,0)</f>
        <v>0</v>
      </c>
      <c r="BG228" s="134">
        <f>IF(N228="zákl. přenesená",J228,0)</f>
        <v>0</v>
      </c>
      <c r="BH228" s="134">
        <f>IF(N228="sníž. přenesená",J228,0)</f>
        <v>0</v>
      </c>
      <c r="BI228" s="134">
        <f>IF(N228="nulová",J228,0)</f>
        <v>0</v>
      </c>
      <c r="BJ228" s="2" t="s">
        <v>83</v>
      </c>
      <c r="BK228" s="134">
        <f>ROUND(I228*H228,2)</f>
        <v>0</v>
      </c>
      <c r="BL228" s="2" t="s">
        <v>134</v>
      </c>
      <c r="BM228" s="133" t="s">
        <v>347</v>
      </c>
    </row>
    <row r="229" spans="2:47" s="17" customFormat="1" ht="11.25">
      <c r="B229" s="18"/>
      <c r="D229" s="135" t="s">
        <v>136</v>
      </c>
      <c r="F229" s="136" t="s">
        <v>348</v>
      </c>
      <c r="L229" s="18"/>
      <c r="M229" s="137"/>
      <c r="T229" s="42"/>
      <c r="AT229" s="2" t="s">
        <v>136</v>
      </c>
      <c r="AU229" s="2" t="s">
        <v>85</v>
      </c>
    </row>
    <row r="230" spans="2:63" s="110" customFormat="1" ht="22.9" customHeight="1">
      <c r="B230" s="111"/>
      <c r="D230" s="112" t="s">
        <v>74</v>
      </c>
      <c r="E230" s="120" t="s">
        <v>195</v>
      </c>
      <c r="F230" s="120" t="s">
        <v>349</v>
      </c>
      <c r="J230" s="121">
        <f>BK230</f>
        <v>0</v>
      </c>
      <c r="L230" s="111"/>
      <c r="M230" s="115"/>
      <c r="P230" s="116">
        <f>SUM(P231:P288)</f>
        <v>0</v>
      </c>
      <c r="R230" s="116">
        <f>SUM(R231:R288)</f>
        <v>302.44539368799997</v>
      </c>
      <c r="T230" s="117">
        <f>SUM(T231:T288)</f>
        <v>96.6</v>
      </c>
      <c r="AR230" s="112" t="s">
        <v>83</v>
      </c>
      <c r="AT230" s="118" t="s">
        <v>74</v>
      </c>
      <c r="AU230" s="118" t="s">
        <v>83</v>
      </c>
      <c r="AY230" s="112" t="s">
        <v>127</v>
      </c>
      <c r="BK230" s="119">
        <f>SUM(BK231:BK288)</f>
        <v>0</v>
      </c>
    </row>
    <row r="231" spans="2:65" s="17" customFormat="1" ht="24.2" customHeight="1">
      <c r="B231" s="18"/>
      <c r="C231" s="122" t="s">
        <v>350</v>
      </c>
      <c r="D231" s="122" t="s">
        <v>129</v>
      </c>
      <c r="E231" s="123" t="s">
        <v>351</v>
      </c>
      <c r="F231" s="124" t="s">
        <v>352</v>
      </c>
      <c r="G231" s="125" t="s">
        <v>142</v>
      </c>
      <c r="H231" s="126">
        <v>11</v>
      </c>
      <c r="I231" s="127"/>
      <c r="J231" s="128">
        <f>ROUND(I231*H231,2)</f>
        <v>0</v>
      </c>
      <c r="K231" s="124" t="s">
        <v>133</v>
      </c>
      <c r="L231" s="18"/>
      <c r="M231" s="129" t="s">
        <v>19</v>
      </c>
      <c r="N231" s="130" t="s">
        <v>46</v>
      </c>
      <c r="P231" s="131">
        <f>O231*H231</f>
        <v>0</v>
      </c>
      <c r="Q231" s="131">
        <v>0.15539952</v>
      </c>
      <c r="R231" s="131">
        <f>Q231*H231</f>
        <v>1.7093947200000001</v>
      </c>
      <c r="S231" s="131">
        <v>0</v>
      </c>
      <c r="T231" s="132">
        <f>S231*H231</f>
        <v>0</v>
      </c>
      <c r="AR231" s="133" t="s">
        <v>134</v>
      </c>
      <c r="AT231" s="133" t="s">
        <v>129</v>
      </c>
      <c r="AU231" s="133" t="s">
        <v>85</v>
      </c>
      <c r="AY231" s="2" t="s">
        <v>127</v>
      </c>
      <c r="BE231" s="134">
        <f>IF(N231="základní",J231,0)</f>
        <v>0</v>
      </c>
      <c r="BF231" s="134">
        <f>IF(N231="snížená",J231,0)</f>
        <v>0</v>
      </c>
      <c r="BG231" s="134">
        <f>IF(N231="zákl. přenesená",J231,0)</f>
        <v>0</v>
      </c>
      <c r="BH231" s="134">
        <f>IF(N231="sníž. přenesená",J231,0)</f>
        <v>0</v>
      </c>
      <c r="BI231" s="134">
        <f>IF(N231="nulová",J231,0)</f>
        <v>0</v>
      </c>
      <c r="BJ231" s="2" t="s">
        <v>83</v>
      </c>
      <c r="BK231" s="134">
        <f>ROUND(I231*H231,2)</f>
        <v>0</v>
      </c>
      <c r="BL231" s="2" t="s">
        <v>134</v>
      </c>
      <c r="BM231" s="133" t="s">
        <v>353</v>
      </c>
    </row>
    <row r="232" spans="2:47" s="17" customFormat="1" ht="11.25">
      <c r="B232" s="18"/>
      <c r="D232" s="135" t="s">
        <v>136</v>
      </c>
      <c r="F232" s="136" t="s">
        <v>354</v>
      </c>
      <c r="L232" s="18"/>
      <c r="M232" s="137"/>
      <c r="T232" s="42"/>
      <c r="AT232" s="2" t="s">
        <v>136</v>
      </c>
      <c r="AU232" s="2" t="s">
        <v>85</v>
      </c>
    </row>
    <row r="233" spans="2:51" s="146" customFormat="1" ht="11.25">
      <c r="B233" s="147"/>
      <c r="D233" s="140" t="s">
        <v>138</v>
      </c>
      <c r="E233" s="148" t="s">
        <v>19</v>
      </c>
      <c r="F233" s="149" t="s">
        <v>236</v>
      </c>
      <c r="H233" s="148" t="s">
        <v>19</v>
      </c>
      <c r="L233" s="147"/>
      <c r="M233" s="150"/>
      <c r="T233" s="151"/>
      <c r="AT233" s="148" t="s">
        <v>138</v>
      </c>
      <c r="AU233" s="148" t="s">
        <v>85</v>
      </c>
      <c r="AV233" s="146" t="s">
        <v>83</v>
      </c>
      <c r="AW233" s="146" t="s">
        <v>37</v>
      </c>
      <c r="AX233" s="146" t="s">
        <v>75</v>
      </c>
      <c r="AY233" s="148" t="s">
        <v>127</v>
      </c>
    </row>
    <row r="234" spans="2:51" s="138" customFormat="1" ht="11.25">
      <c r="B234" s="139"/>
      <c r="D234" s="140" t="s">
        <v>138</v>
      </c>
      <c r="E234" s="141" t="s">
        <v>19</v>
      </c>
      <c r="F234" s="142" t="s">
        <v>355</v>
      </c>
      <c r="H234" s="143">
        <v>6</v>
      </c>
      <c r="L234" s="139"/>
      <c r="M234" s="144"/>
      <c r="T234" s="145"/>
      <c r="AT234" s="141" t="s">
        <v>138</v>
      </c>
      <c r="AU234" s="141" t="s">
        <v>85</v>
      </c>
      <c r="AV234" s="138" t="s">
        <v>85</v>
      </c>
      <c r="AW234" s="138" t="s">
        <v>37</v>
      </c>
      <c r="AX234" s="138" t="s">
        <v>75</v>
      </c>
      <c r="AY234" s="141" t="s">
        <v>127</v>
      </c>
    </row>
    <row r="235" spans="2:51" s="138" customFormat="1" ht="11.25">
      <c r="B235" s="139"/>
      <c r="D235" s="140" t="s">
        <v>138</v>
      </c>
      <c r="E235" s="141" t="s">
        <v>19</v>
      </c>
      <c r="F235" s="142" t="s">
        <v>356</v>
      </c>
      <c r="H235" s="143">
        <v>5</v>
      </c>
      <c r="L235" s="139"/>
      <c r="M235" s="144"/>
      <c r="T235" s="145"/>
      <c r="AT235" s="141" t="s">
        <v>138</v>
      </c>
      <c r="AU235" s="141" t="s">
        <v>85</v>
      </c>
      <c r="AV235" s="138" t="s">
        <v>85</v>
      </c>
      <c r="AW235" s="138" t="s">
        <v>37</v>
      </c>
      <c r="AX235" s="138" t="s">
        <v>75</v>
      </c>
      <c r="AY235" s="141" t="s">
        <v>127</v>
      </c>
    </row>
    <row r="236" spans="2:51" s="159" customFormat="1" ht="11.25">
      <c r="B236" s="160"/>
      <c r="D236" s="140" t="s">
        <v>138</v>
      </c>
      <c r="E236" s="161" t="s">
        <v>19</v>
      </c>
      <c r="F236" s="162" t="s">
        <v>164</v>
      </c>
      <c r="H236" s="163">
        <v>11</v>
      </c>
      <c r="L236" s="160"/>
      <c r="M236" s="164"/>
      <c r="T236" s="165"/>
      <c r="AT236" s="161" t="s">
        <v>138</v>
      </c>
      <c r="AU236" s="161" t="s">
        <v>85</v>
      </c>
      <c r="AV236" s="159" t="s">
        <v>134</v>
      </c>
      <c r="AW236" s="159" t="s">
        <v>37</v>
      </c>
      <c r="AX236" s="159" t="s">
        <v>83</v>
      </c>
      <c r="AY236" s="161" t="s">
        <v>127</v>
      </c>
    </row>
    <row r="237" spans="2:65" s="17" customFormat="1" ht="16.5" customHeight="1">
      <c r="B237" s="18"/>
      <c r="C237" s="166" t="s">
        <v>357</v>
      </c>
      <c r="D237" s="166" t="s">
        <v>211</v>
      </c>
      <c r="E237" s="167" t="s">
        <v>358</v>
      </c>
      <c r="F237" s="168" t="s">
        <v>359</v>
      </c>
      <c r="G237" s="169" t="s">
        <v>142</v>
      </c>
      <c r="H237" s="170">
        <v>6</v>
      </c>
      <c r="I237" s="171"/>
      <c r="J237" s="172">
        <f>ROUND(I237*H237,2)</f>
        <v>0</v>
      </c>
      <c r="K237" s="168" t="s">
        <v>133</v>
      </c>
      <c r="L237" s="173"/>
      <c r="M237" s="174" t="s">
        <v>19</v>
      </c>
      <c r="N237" s="175" t="s">
        <v>46</v>
      </c>
      <c r="P237" s="131">
        <f>O237*H237</f>
        <v>0</v>
      </c>
      <c r="Q237" s="131">
        <v>0.055</v>
      </c>
      <c r="R237" s="131">
        <f>Q237*H237</f>
        <v>0.33</v>
      </c>
      <c r="S237" s="131">
        <v>0</v>
      </c>
      <c r="T237" s="132">
        <f>S237*H237</f>
        <v>0</v>
      </c>
      <c r="AR237" s="133" t="s">
        <v>188</v>
      </c>
      <c r="AT237" s="133" t="s">
        <v>211</v>
      </c>
      <c r="AU237" s="133" t="s">
        <v>85</v>
      </c>
      <c r="AY237" s="2" t="s">
        <v>127</v>
      </c>
      <c r="BE237" s="134">
        <f>IF(N237="základní",J237,0)</f>
        <v>0</v>
      </c>
      <c r="BF237" s="134">
        <f>IF(N237="snížená",J237,0)</f>
        <v>0</v>
      </c>
      <c r="BG237" s="134">
        <f>IF(N237="zákl. přenesená",J237,0)</f>
        <v>0</v>
      </c>
      <c r="BH237" s="134">
        <f>IF(N237="sníž. přenesená",J237,0)</f>
        <v>0</v>
      </c>
      <c r="BI237" s="134">
        <f>IF(N237="nulová",J237,0)</f>
        <v>0</v>
      </c>
      <c r="BJ237" s="2" t="s">
        <v>83</v>
      </c>
      <c r="BK237" s="134">
        <f>ROUND(I237*H237,2)</f>
        <v>0</v>
      </c>
      <c r="BL237" s="2" t="s">
        <v>134</v>
      </c>
      <c r="BM237" s="133" t="s">
        <v>360</v>
      </c>
    </row>
    <row r="238" spans="2:51" s="138" customFormat="1" ht="11.25">
      <c r="B238" s="139"/>
      <c r="D238" s="140" t="s">
        <v>138</v>
      </c>
      <c r="E238" s="141" t="s">
        <v>19</v>
      </c>
      <c r="F238" s="142" t="s">
        <v>355</v>
      </c>
      <c r="H238" s="143">
        <v>6</v>
      </c>
      <c r="L238" s="139"/>
      <c r="M238" s="144"/>
      <c r="T238" s="145"/>
      <c r="AT238" s="141" t="s">
        <v>138</v>
      </c>
      <c r="AU238" s="141" t="s">
        <v>85</v>
      </c>
      <c r="AV238" s="138" t="s">
        <v>85</v>
      </c>
      <c r="AW238" s="138" t="s">
        <v>37</v>
      </c>
      <c r="AX238" s="138" t="s">
        <v>83</v>
      </c>
      <c r="AY238" s="141" t="s">
        <v>127</v>
      </c>
    </row>
    <row r="239" spans="2:65" s="17" customFormat="1" ht="16.5" customHeight="1">
      <c r="B239" s="18"/>
      <c r="C239" s="166" t="s">
        <v>361</v>
      </c>
      <c r="D239" s="166" t="s">
        <v>211</v>
      </c>
      <c r="E239" s="167" t="s">
        <v>362</v>
      </c>
      <c r="F239" s="168" t="s">
        <v>363</v>
      </c>
      <c r="G239" s="169" t="s">
        <v>142</v>
      </c>
      <c r="H239" s="170">
        <v>5</v>
      </c>
      <c r="I239" s="171"/>
      <c r="J239" s="172">
        <f>ROUND(I239*H239,2)</f>
        <v>0</v>
      </c>
      <c r="K239" s="168" t="s">
        <v>133</v>
      </c>
      <c r="L239" s="173"/>
      <c r="M239" s="174" t="s">
        <v>19</v>
      </c>
      <c r="N239" s="175" t="s">
        <v>46</v>
      </c>
      <c r="P239" s="131">
        <f>O239*H239</f>
        <v>0</v>
      </c>
      <c r="Q239" s="131">
        <v>0.06567</v>
      </c>
      <c r="R239" s="131">
        <f>Q239*H239</f>
        <v>0.32835000000000003</v>
      </c>
      <c r="S239" s="131">
        <v>0</v>
      </c>
      <c r="T239" s="132">
        <f>S239*H239</f>
        <v>0</v>
      </c>
      <c r="AR239" s="133" t="s">
        <v>188</v>
      </c>
      <c r="AT239" s="133" t="s">
        <v>211</v>
      </c>
      <c r="AU239" s="133" t="s">
        <v>85</v>
      </c>
      <c r="AY239" s="2" t="s">
        <v>127</v>
      </c>
      <c r="BE239" s="134">
        <f>IF(N239="základní",J239,0)</f>
        <v>0</v>
      </c>
      <c r="BF239" s="134">
        <f>IF(N239="snížená",J239,0)</f>
        <v>0</v>
      </c>
      <c r="BG239" s="134">
        <f>IF(N239="zákl. přenesená",J239,0)</f>
        <v>0</v>
      </c>
      <c r="BH239" s="134">
        <f>IF(N239="sníž. přenesená",J239,0)</f>
        <v>0</v>
      </c>
      <c r="BI239" s="134">
        <f>IF(N239="nulová",J239,0)</f>
        <v>0</v>
      </c>
      <c r="BJ239" s="2" t="s">
        <v>83</v>
      </c>
      <c r="BK239" s="134">
        <f>ROUND(I239*H239,2)</f>
        <v>0</v>
      </c>
      <c r="BL239" s="2" t="s">
        <v>134</v>
      </c>
      <c r="BM239" s="133" t="s">
        <v>364</v>
      </c>
    </row>
    <row r="240" spans="2:51" s="138" customFormat="1" ht="11.25">
      <c r="B240" s="139"/>
      <c r="D240" s="140" t="s">
        <v>138</v>
      </c>
      <c r="E240" s="141" t="s">
        <v>19</v>
      </c>
      <c r="F240" s="142" t="s">
        <v>356</v>
      </c>
      <c r="H240" s="143">
        <v>5</v>
      </c>
      <c r="L240" s="139"/>
      <c r="M240" s="144"/>
      <c r="T240" s="145"/>
      <c r="AT240" s="141" t="s">
        <v>138</v>
      </c>
      <c r="AU240" s="141" t="s">
        <v>85</v>
      </c>
      <c r="AV240" s="138" t="s">
        <v>85</v>
      </c>
      <c r="AW240" s="138" t="s">
        <v>37</v>
      </c>
      <c r="AX240" s="138" t="s">
        <v>83</v>
      </c>
      <c r="AY240" s="141" t="s">
        <v>127</v>
      </c>
    </row>
    <row r="241" spans="2:65" s="17" customFormat="1" ht="24.2" customHeight="1">
      <c r="B241" s="18"/>
      <c r="C241" s="122" t="s">
        <v>365</v>
      </c>
      <c r="D241" s="122" t="s">
        <v>129</v>
      </c>
      <c r="E241" s="123" t="s">
        <v>366</v>
      </c>
      <c r="F241" s="124" t="s">
        <v>367</v>
      </c>
      <c r="G241" s="125" t="s">
        <v>142</v>
      </c>
      <c r="H241" s="126">
        <v>598</v>
      </c>
      <c r="I241" s="127"/>
      <c r="J241" s="128">
        <f>ROUND(I241*H241,2)</f>
        <v>0</v>
      </c>
      <c r="K241" s="124" t="s">
        <v>133</v>
      </c>
      <c r="L241" s="18"/>
      <c r="M241" s="129" t="s">
        <v>19</v>
      </c>
      <c r="N241" s="130" t="s">
        <v>46</v>
      </c>
      <c r="P241" s="131">
        <f>O241*H241</f>
        <v>0</v>
      </c>
      <c r="Q241" s="131">
        <v>0.1294996</v>
      </c>
      <c r="R241" s="131">
        <f>Q241*H241</f>
        <v>77.44076079999999</v>
      </c>
      <c r="S241" s="131">
        <v>0</v>
      </c>
      <c r="T241" s="132">
        <f>S241*H241</f>
        <v>0</v>
      </c>
      <c r="AR241" s="133" t="s">
        <v>134</v>
      </c>
      <c r="AT241" s="133" t="s">
        <v>129</v>
      </c>
      <c r="AU241" s="133" t="s">
        <v>85</v>
      </c>
      <c r="AY241" s="2" t="s">
        <v>127</v>
      </c>
      <c r="BE241" s="134">
        <f>IF(N241="základní",J241,0)</f>
        <v>0</v>
      </c>
      <c r="BF241" s="134">
        <f>IF(N241="snížená",J241,0)</f>
        <v>0</v>
      </c>
      <c r="BG241" s="134">
        <f>IF(N241="zákl. přenesená",J241,0)</f>
        <v>0</v>
      </c>
      <c r="BH241" s="134">
        <f>IF(N241="sníž. přenesená",J241,0)</f>
        <v>0</v>
      </c>
      <c r="BI241" s="134">
        <f>IF(N241="nulová",J241,0)</f>
        <v>0</v>
      </c>
      <c r="BJ241" s="2" t="s">
        <v>83</v>
      </c>
      <c r="BK241" s="134">
        <f>ROUND(I241*H241,2)</f>
        <v>0</v>
      </c>
      <c r="BL241" s="2" t="s">
        <v>134</v>
      </c>
      <c r="BM241" s="133" t="s">
        <v>368</v>
      </c>
    </row>
    <row r="242" spans="2:47" s="17" customFormat="1" ht="11.25">
      <c r="B242" s="18"/>
      <c r="D242" s="135" t="s">
        <v>136</v>
      </c>
      <c r="F242" s="136" t="s">
        <v>369</v>
      </c>
      <c r="L242" s="18"/>
      <c r="M242" s="137"/>
      <c r="T242" s="42"/>
      <c r="AT242" s="2" t="s">
        <v>136</v>
      </c>
      <c r="AU242" s="2" t="s">
        <v>85</v>
      </c>
    </row>
    <row r="243" spans="2:51" s="146" customFormat="1" ht="11.25">
      <c r="B243" s="147"/>
      <c r="D243" s="140" t="s">
        <v>138</v>
      </c>
      <c r="E243" s="148" t="s">
        <v>19</v>
      </c>
      <c r="F243" s="149" t="s">
        <v>236</v>
      </c>
      <c r="H243" s="148" t="s">
        <v>19</v>
      </c>
      <c r="L243" s="147"/>
      <c r="M243" s="150"/>
      <c r="T243" s="151"/>
      <c r="AT243" s="148" t="s">
        <v>138</v>
      </c>
      <c r="AU243" s="148" t="s">
        <v>85</v>
      </c>
      <c r="AV243" s="146" t="s">
        <v>83</v>
      </c>
      <c r="AW243" s="146" t="s">
        <v>37</v>
      </c>
      <c r="AX243" s="146" t="s">
        <v>75</v>
      </c>
      <c r="AY243" s="148" t="s">
        <v>127</v>
      </c>
    </row>
    <row r="244" spans="2:51" s="138" customFormat="1" ht="11.25">
      <c r="B244" s="139"/>
      <c r="D244" s="140" t="s">
        <v>138</v>
      </c>
      <c r="E244" s="141" t="s">
        <v>19</v>
      </c>
      <c r="F244" s="142" t="s">
        <v>370</v>
      </c>
      <c r="H244" s="143">
        <v>598</v>
      </c>
      <c r="L244" s="139"/>
      <c r="M244" s="144"/>
      <c r="T244" s="145"/>
      <c r="AT244" s="141" t="s">
        <v>138</v>
      </c>
      <c r="AU244" s="141" t="s">
        <v>85</v>
      </c>
      <c r="AV244" s="138" t="s">
        <v>85</v>
      </c>
      <c r="AW244" s="138" t="s">
        <v>37</v>
      </c>
      <c r="AX244" s="138" t="s">
        <v>83</v>
      </c>
      <c r="AY244" s="141" t="s">
        <v>127</v>
      </c>
    </row>
    <row r="245" spans="2:65" s="17" customFormat="1" ht="16.5" customHeight="1">
      <c r="B245" s="18"/>
      <c r="C245" s="166" t="s">
        <v>371</v>
      </c>
      <c r="D245" s="166" t="s">
        <v>211</v>
      </c>
      <c r="E245" s="167" t="s">
        <v>372</v>
      </c>
      <c r="F245" s="168" t="s">
        <v>373</v>
      </c>
      <c r="G245" s="169" t="s">
        <v>142</v>
      </c>
      <c r="H245" s="170">
        <v>622.159</v>
      </c>
      <c r="I245" s="171"/>
      <c r="J245" s="172">
        <f>ROUND(I245*H245,2)</f>
        <v>0</v>
      </c>
      <c r="K245" s="168" t="s">
        <v>133</v>
      </c>
      <c r="L245" s="173"/>
      <c r="M245" s="174" t="s">
        <v>19</v>
      </c>
      <c r="N245" s="175" t="s">
        <v>46</v>
      </c>
      <c r="P245" s="131">
        <f>O245*H245</f>
        <v>0</v>
      </c>
      <c r="Q245" s="131">
        <v>0.05612</v>
      </c>
      <c r="R245" s="131">
        <f>Q245*H245</f>
        <v>34.91556308</v>
      </c>
      <c r="S245" s="131">
        <v>0</v>
      </c>
      <c r="T245" s="132">
        <f>S245*H245</f>
        <v>0</v>
      </c>
      <c r="AR245" s="133" t="s">
        <v>188</v>
      </c>
      <c r="AT245" s="133" t="s">
        <v>211</v>
      </c>
      <c r="AU245" s="133" t="s">
        <v>85</v>
      </c>
      <c r="AY245" s="2" t="s">
        <v>127</v>
      </c>
      <c r="BE245" s="134">
        <f>IF(N245="základní",J245,0)</f>
        <v>0</v>
      </c>
      <c r="BF245" s="134">
        <f>IF(N245="snížená",J245,0)</f>
        <v>0</v>
      </c>
      <c r="BG245" s="134">
        <f>IF(N245="zákl. přenesená",J245,0)</f>
        <v>0</v>
      </c>
      <c r="BH245" s="134">
        <f>IF(N245="sníž. přenesená",J245,0)</f>
        <v>0</v>
      </c>
      <c r="BI245" s="134">
        <f>IF(N245="nulová",J245,0)</f>
        <v>0</v>
      </c>
      <c r="BJ245" s="2" t="s">
        <v>83</v>
      </c>
      <c r="BK245" s="134">
        <f>ROUND(I245*H245,2)</f>
        <v>0</v>
      </c>
      <c r="BL245" s="2" t="s">
        <v>134</v>
      </c>
      <c r="BM245" s="133" t="s">
        <v>374</v>
      </c>
    </row>
    <row r="246" spans="2:51" s="138" customFormat="1" ht="11.25">
      <c r="B246" s="139"/>
      <c r="D246" s="140" t="s">
        <v>138</v>
      </c>
      <c r="E246" s="141" t="s">
        <v>19</v>
      </c>
      <c r="F246" s="142" t="s">
        <v>375</v>
      </c>
      <c r="H246" s="143">
        <v>598</v>
      </c>
      <c r="L246" s="139"/>
      <c r="M246" s="144"/>
      <c r="T246" s="145"/>
      <c r="AT246" s="141" t="s">
        <v>138</v>
      </c>
      <c r="AU246" s="141" t="s">
        <v>85</v>
      </c>
      <c r="AV246" s="138" t="s">
        <v>85</v>
      </c>
      <c r="AW246" s="138" t="s">
        <v>37</v>
      </c>
      <c r="AX246" s="138" t="s">
        <v>75</v>
      </c>
      <c r="AY246" s="141" t="s">
        <v>127</v>
      </c>
    </row>
    <row r="247" spans="2:51" s="152" customFormat="1" ht="11.25">
      <c r="B247" s="153"/>
      <c r="D247" s="140" t="s">
        <v>138</v>
      </c>
      <c r="E247" s="154" t="s">
        <v>19</v>
      </c>
      <c r="F247" s="155" t="s">
        <v>161</v>
      </c>
      <c r="H247" s="156">
        <v>598</v>
      </c>
      <c r="L247" s="153"/>
      <c r="M247" s="157"/>
      <c r="T247" s="158"/>
      <c r="AT247" s="154" t="s">
        <v>138</v>
      </c>
      <c r="AU247" s="154" t="s">
        <v>85</v>
      </c>
      <c r="AV247" s="152" t="s">
        <v>146</v>
      </c>
      <c r="AW247" s="152" t="s">
        <v>37</v>
      </c>
      <c r="AX247" s="152" t="s">
        <v>75</v>
      </c>
      <c r="AY247" s="154" t="s">
        <v>127</v>
      </c>
    </row>
    <row r="248" spans="2:51" s="138" customFormat="1" ht="11.25">
      <c r="B248" s="139"/>
      <c r="D248" s="140" t="s">
        <v>138</v>
      </c>
      <c r="E248" s="141" t="s">
        <v>19</v>
      </c>
      <c r="F248" s="142" t="s">
        <v>376</v>
      </c>
      <c r="H248" s="143">
        <v>609.96</v>
      </c>
      <c r="L248" s="139"/>
      <c r="M248" s="144"/>
      <c r="T248" s="145"/>
      <c r="AT248" s="141" t="s">
        <v>138</v>
      </c>
      <c r="AU248" s="141" t="s">
        <v>85</v>
      </c>
      <c r="AV248" s="138" t="s">
        <v>85</v>
      </c>
      <c r="AW248" s="138" t="s">
        <v>37</v>
      </c>
      <c r="AX248" s="138" t="s">
        <v>83</v>
      </c>
      <c r="AY248" s="141" t="s">
        <v>127</v>
      </c>
    </row>
    <row r="249" spans="2:51" s="138" customFormat="1" ht="11.25">
      <c r="B249" s="139"/>
      <c r="D249" s="140" t="s">
        <v>138</v>
      </c>
      <c r="F249" s="142" t="s">
        <v>377</v>
      </c>
      <c r="H249" s="143">
        <v>622.159</v>
      </c>
      <c r="L249" s="139"/>
      <c r="M249" s="144"/>
      <c r="T249" s="145"/>
      <c r="AT249" s="141" t="s">
        <v>138</v>
      </c>
      <c r="AU249" s="141" t="s">
        <v>85</v>
      </c>
      <c r="AV249" s="138" t="s">
        <v>85</v>
      </c>
      <c r="AW249" s="138" t="s">
        <v>4</v>
      </c>
      <c r="AX249" s="138" t="s">
        <v>83</v>
      </c>
      <c r="AY249" s="141" t="s">
        <v>127</v>
      </c>
    </row>
    <row r="250" spans="2:65" s="17" customFormat="1" ht="16.5" customHeight="1">
      <c r="B250" s="18"/>
      <c r="C250" s="122" t="s">
        <v>378</v>
      </c>
      <c r="D250" s="122" t="s">
        <v>129</v>
      </c>
      <c r="E250" s="123" t="s">
        <v>379</v>
      </c>
      <c r="F250" s="124" t="s">
        <v>380</v>
      </c>
      <c r="G250" s="125" t="s">
        <v>154</v>
      </c>
      <c r="H250" s="126">
        <v>21.525</v>
      </c>
      <c r="I250" s="127"/>
      <c r="J250" s="128">
        <f>ROUND(I250*H250,2)</f>
        <v>0</v>
      </c>
      <c r="K250" s="124" t="s">
        <v>133</v>
      </c>
      <c r="L250" s="18"/>
      <c r="M250" s="129" t="s">
        <v>19</v>
      </c>
      <c r="N250" s="130" t="s">
        <v>46</v>
      </c>
      <c r="P250" s="131">
        <f>O250*H250</f>
        <v>0</v>
      </c>
      <c r="Q250" s="131">
        <v>2.25634</v>
      </c>
      <c r="R250" s="131">
        <f>Q250*H250</f>
        <v>48.56771849999999</v>
      </c>
      <c r="S250" s="131">
        <v>0</v>
      </c>
      <c r="T250" s="132">
        <f>S250*H250</f>
        <v>0</v>
      </c>
      <c r="AR250" s="133" t="s">
        <v>134</v>
      </c>
      <c r="AT250" s="133" t="s">
        <v>129</v>
      </c>
      <c r="AU250" s="133" t="s">
        <v>85</v>
      </c>
      <c r="AY250" s="2" t="s">
        <v>127</v>
      </c>
      <c r="BE250" s="134">
        <f>IF(N250="základní",J250,0)</f>
        <v>0</v>
      </c>
      <c r="BF250" s="134">
        <f>IF(N250="snížená",J250,0)</f>
        <v>0</v>
      </c>
      <c r="BG250" s="134">
        <f>IF(N250="zákl. přenesená",J250,0)</f>
        <v>0</v>
      </c>
      <c r="BH250" s="134">
        <f>IF(N250="sníž. přenesená",J250,0)</f>
        <v>0</v>
      </c>
      <c r="BI250" s="134">
        <f>IF(N250="nulová",J250,0)</f>
        <v>0</v>
      </c>
      <c r="BJ250" s="2" t="s">
        <v>83</v>
      </c>
      <c r="BK250" s="134">
        <f>ROUND(I250*H250,2)</f>
        <v>0</v>
      </c>
      <c r="BL250" s="2" t="s">
        <v>134</v>
      </c>
      <c r="BM250" s="133" t="s">
        <v>381</v>
      </c>
    </row>
    <row r="251" spans="2:47" s="17" customFormat="1" ht="11.25">
      <c r="B251" s="18"/>
      <c r="D251" s="135" t="s">
        <v>136</v>
      </c>
      <c r="F251" s="136" t="s">
        <v>382</v>
      </c>
      <c r="L251" s="18"/>
      <c r="M251" s="137"/>
      <c r="T251" s="42"/>
      <c r="AT251" s="2" t="s">
        <v>136</v>
      </c>
      <c r="AU251" s="2" t="s">
        <v>85</v>
      </c>
    </row>
    <row r="252" spans="2:51" s="146" customFormat="1" ht="11.25">
      <c r="B252" s="147"/>
      <c r="D252" s="140" t="s">
        <v>138</v>
      </c>
      <c r="E252" s="148" t="s">
        <v>19</v>
      </c>
      <c r="F252" s="149" t="s">
        <v>383</v>
      </c>
      <c r="H252" s="148" t="s">
        <v>19</v>
      </c>
      <c r="L252" s="147"/>
      <c r="M252" s="150"/>
      <c r="T252" s="151"/>
      <c r="AT252" s="148" t="s">
        <v>138</v>
      </c>
      <c r="AU252" s="148" t="s">
        <v>85</v>
      </c>
      <c r="AV252" s="146" t="s">
        <v>83</v>
      </c>
      <c r="AW252" s="146" t="s">
        <v>37</v>
      </c>
      <c r="AX252" s="146" t="s">
        <v>75</v>
      </c>
      <c r="AY252" s="148" t="s">
        <v>127</v>
      </c>
    </row>
    <row r="253" spans="2:51" s="138" customFormat="1" ht="11.25">
      <c r="B253" s="139"/>
      <c r="D253" s="140" t="s">
        <v>138</v>
      </c>
      <c r="E253" s="141" t="s">
        <v>19</v>
      </c>
      <c r="F253" s="142" t="s">
        <v>384</v>
      </c>
      <c r="H253" s="143">
        <v>0.385</v>
      </c>
      <c r="L253" s="139"/>
      <c r="M253" s="144"/>
      <c r="T253" s="145"/>
      <c r="AT253" s="141" t="s">
        <v>138</v>
      </c>
      <c r="AU253" s="141" t="s">
        <v>85</v>
      </c>
      <c r="AV253" s="138" t="s">
        <v>85</v>
      </c>
      <c r="AW253" s="138" t="s">
        <v>37</v>
      </c>
      <c r="AX253" s="138" t="s">
        <v>75</v>
      </c>
      <c r="AY253" s="141" t="s">
        <v>127</v>
      </c>
    </row>
    <row r="254" spans="2:51" s="138" customFormat="1" ht="11.25">
      <c r="B254" s="139"/>
      <c r="D254" s="140" t="s">
        <v>138</v>
      </c>
      <c r="E254" s="141" t="s">
        <v>19</v>
      </c>
      <c r="F254" s="142" t="s">
        <v>385</v>
      </c>
      <c r="H254" s="143">
        <v>17.94</v>
      </c>
      <c r="L254" s="139"/>
      <c r="M254" s="144"/>
      <c r="T254" s="145"/>
      <c r="AT254" s="141" t="s">
        <v>138</v>
      </c>
      <c r="AU254" s="141" t="s">
        <v>85</v>
      </c>
      <c r="AV254" s="138" t="s">
        <v>85</v>
      </c>
      <c r="AW254" s="138" t="s">
        <v>37</v>
      </c>
      <c r="AX254" s="138" t="s">
        <v>75</v>
      </c>
      <c r="AY254" s="141" t="s">
        <v>127</v>
      </c>
    </row>
    <row r="255" spans="2:51" s="152" customFormat="1" ht="11.25">
      <c r="B255" s="153"/>
      <c r="D255" s="140" t="s">
        <v>138</v>
      </c>
      <c r="E255" s="154" t="s">
        <v>19</v>
      </c>
      <c r="F255" s="155" t="s">
        <v>161</v>
      </c>
      <c r="H255" s="156">
        <v>18.325</v>
      </c>
      <c r="L255" s="153"/>
      <c r="M255" s="157"/>
      <c r="T255" s="158"/>
      <c r="AT255" s="154" t="s">
        <v>138</v>
      </c>
      <c r="AU255" s="154" t="s">
        <v>85</v>
      </c>
      <c r="AV255" s="152" t="s">
        <v>146</v>
      </c>
      <c r="AW255" s="152" t="s">
        <v>37</v>
      </c>
      <c r="AX255" s="152" t="s">
        <v>75</v>
      </c>
      <c r="AY255" s="154" t="s">
        <v>127</v>
      </c>
    </row>
    <row r="256" spans="2:51" s="138" customFormat="1" ht="11.25">
      <c r="B256" s="139"/>
      <c r="D256" s="140" t="s">
        <v>138</v>
      </c>
      <c r="E256" s="141" t="s">
        <v>19</v>
      </c>
      <c r="F256" s="142" t="s">
        <v>386</v>
      </c>
      <c r="H256" s="143">
        <v>3.2</v>
      </c>
      <c r="L256" s="139"/>
      <c r="M256" s="144"/>
      <c r="T256" s="145"/>
      <c r="AT256" s="141" t="s">
        <v>138</v>
      </c>
      <c r="AU256" s="141" t="s">
        <v>85</v>
      </c>
      <c r="AV256" s="138" t="s">
        <v>85</v>
      </c>
      <c r="AW256" s="138" t="s">
        <v>37</v>
      </c>
      <c r="AX256" s="138" t="s">
        <v>75</v>
      </c>
      <c r="AY256" s="141" t="s">
        <v>127</v>
      </c>
    </row>
    <row r="257" spans="2:51" s="159" customFormat="1" ht="11.25">
      <c r="B257" s="160"/>
      <c r="D257" s="140" t="s">
        <v>138</v>
      </c>
      <c r="E257" s="161" t="s">
        <v>19</v>
      </c>
      <c r="F257" s="162" t="s">
        <v>164</v>
      </c>
      <c r="H257" s="163">
        <v>21.525</v>
      </c>
      <c r="L257" s="160"/>
      <c r="M257" s="164"/>
      <c r="T257" s="165"/>
      <c r="AT257" s="161" t="s">
        <v>138</v>
      </c>
      <c r="AU257" s="161" t="s">
        <v>85</v>
      </c>
      <c r="AV257" s="159" t="s">
        <v>134</v>
      </c>
      <c r="AW257" s="159" t="s">
        <v>37</v>
      </c>
      <c r="AX257" s="159" t="s">
        <v>83</v>
      </c>
      <c r="AY257" s="161" t="s">
        <v>127</v>
      </c>
    </row>
    <row r="258" spans="2:65" s="17" customFormat="1" ht="24.2" customHeight="1">
      <c r="B258" s="18"/>
      <c r="C258" s="122" t="s">
        <v>387</v>
      </c>
      <c r="D258" s="122" t="s">
        <v>129</v>
      </c>
      <c r="E258" s="123" t="s">
        <v>388</v>
      </c>
      <c r="F258" s="124" t="s">
        <v>389</v>
      </c>
      <c r="G258" s="125" t="s">
        <v>324</v>
      </c>
      <c r="H258" s="126">
        <v>1</v>
      </c>
      <c r="I258" s="127"/>
      <c r="J258" s="128">
        <f>ROUND(I258*H258,2)</f>
        <v>0</v>
      </c>
      <c r="K258" s="124" t="s">
        <v>133</v>
      </c>
      <c r="L258" s="18"/>
      <c r="M258" s="129" t="s">
        <v>19</v>
      </c>
      <c r="N258" s="130" t="s">
        <v>46</v>
      </c>
      <c r="P258" s="131">
        <f>O258*H258</f>
        <v>0</v>
      </c>
      <c r="Q258" s="131">
        <v>9.89500474</v>
      </c>
      <c r="R258" s="131">
        <f>Q258*H258</f>
        <v>9.89500474</v>
      </c>
      <c r="S258" s="131">
        <v>0</v>
      </c>
      <c r="T258" s="132">
        <f>S258*H258</f>
        <v>0</v>
      </c>
      <c r="AR258" s="133" t="s">
        <v>134</v>
      </c>
      <c r="AT258" s="133" t="s">
        <v>129</v>
      </c>
      <c r="AU258" s="133" t="s">
        <v>85</v>
      </c>
      <c r="AY258" s="2" t="s">
        <v>127</v>
      </c>
      <c r="BE258" s="134">
        <f>IF(N258="základní",J258,0)</f>
        <v>0</v>
      </c>
      <c r="BF258" s="134">
        <f>IF(N258="snížená",J258,0)</f>
        <v>0</v>
      </c>
      <c r="BG258" s="134">
        <f>IF(N258="zákl. přenesená",J258,0)</f>
        <v>0</v>
      </c>
      <c r="BH258" s="134">
        <f>IF(N258="sníž. přenesená",J258,0)</f>
        <v>0</v>
      </c>
      <c r="BI258" s="134">
        <f>IF(N258="nulová",J258,0)</f>
        <v>0</v>
      </c>
      <c r="BJ258" s="2" t="s">
        <v>83</v>
      </c>
      <c r="BK258" s="134">
        <f>ROUND(I258*H258,2)</f>
        <v>0</v>
      </c>
      <c r="BL258" s="2" t="s">
        <v>134</v>
      </c>
      <c r="BM258" s="133" t="s">
        <v>390</v>
      </c>
    </row>
    <row r="259" spans="2:47" s="17" customFormat="1" ht="11.25">
      <c r="B259" s="18"/>
      <c r="D259" s="135" t="s">
        <v>136</v>
      </c>
      <c r="F259" s="136" t="s">
        <v>391</v>
      </c>
      <c r="L259" s="18"/>
      <c r="M259" s="137"/>
      <c r="T259" s="42"/>
      <c r="AT259" s="2" t="s">
        <v>136</v>
      </c>
      <c r="AU259" s="2" t="s">
        <v>85</v>
      </c>
    </row>
    <row r="260" spans="2:51" s="146" customFormat="1" ht="11.25">
      <c r="B260" s="147"/>
      <c r="D260" s="140" t="s">
        <v>138</v>
      </c>
      <c r="E260" s="148" t="s">
        <v>19</v>
      </c>
      <c r="F260" s="149" t="s">
        <v>236</v>
      </c>
      <c r="H260" s="148" t="s">
        <v>19</v>
      </c>
      <c r="L260" s="147"/>
      <c r="M260" s="150"/>
      <c r="T260" s="151"/>
      <c r="AT260" s="148" t="s">
        <v>138</v>
      </c>
      <c r="AU260" s="148" t="s">
        <v>85</v>
      </c>
      <c r="AV260" s="146" t="s">
        <v>83</v>
      </c>
      <c r="AW260" s="146" t="s">
        <v>37</v>
      </c>
      <c r="AX260" s="146" t="s">
        <v>75</v>
      </c>
      <c r="AY260" s="148" t="s">
        <v>127</v>
      </c>
    </row>
    <row r="261" spans="2:51" s="138" customFormat="1" ht="11.25">
      <c r="B261" s="139"/>
      <c r="D261" s="140" t="s">
        <v>138</v>
      </c>
      <c r="E261" s="141" t="s">
        <v>19</v>
      </c>
      <c r="F261" s="142" t="s">
        <v>392</v>
      </c>
      <c r="H261" s="143">
        <v>1</v>
      </c>
      <c r="L261" s="139"/>
      <c r="M261" s="144"/>
      <c r="T261" s="145"/>
      <c r="AT261" s="141" t="s">
        <v>138</v>
      </c>
      <c r="AU261" s="141" t="s">
        <v>85</v>
      </c>
      <c r="AV261" s="138" t="s">
        <v>85</v>
      </c>
      <c r="AW261" s="138" t="s">
        <v>37</v>
      </c>
      <c r="AX261" s="138" t="s">
        <v>75</v>
      </c>
      <c r="AY261" s="141" t="s">
        <v>127</v>
      </c>
    </row>
    <row r="262" spans="2:51" s="159" customFormat="1" ht="11.25">
      <c r="B262" s="160"/>
      <c r="D262" s="140" t="s">
        <v>138</v>
      </c>
      <c r="E262" s="161" t="s">
        <v>19</v>
      </c>
      <c r="F262" s="162" t="s">
        <v>164</v>
      </c>
      <c r="H262" s="163">
        <v>1</v>
      </c>
      <c r="L262" s="160"/>
      <c r="M262" s="164"/>
      <c r="T262" s="165"/>
      <c r="AT262" s="161" t="s">
        <v>138</v>
      </c>
      <c r="AU262" s="161" t="s">
        <v>85</v>
      </c>
      <c r="AV262" s="159" t="s">
        <v>134</v>
      </c>
      <c r="AW262" s="159" t="s">
        <v>37</v>
      </c>
      <c r="AX262" s="159" t="s">
        <v>83</v>
      </c>
      <c r="AY262" s="161" t="s">
        <v>127</v>
      </c>
    </row>
    <row r="263" spans="2:65" s="17" customFormat="1" ht="21.75" customHeight="1">
      <c r="B263" s="18"/>
      <c r="C263" s="122" t="s">
        <v>393</v>
      </c>
      <c r="D263" s="122" t="s">
        <v>129</v>
      </c>
      <c r="E263" s="123" t="s">
        <v>394</v>
      </c>
      <c r="F263" s="124" t="s">
        <v>395</v>
      </c>
      <c r="G263" s="125" t="s">
        <v>324</v>
      </c>
      <c r="H263" s="126">
        <v>2</v>
      </c>
      <c r="I263" s="127"/>
      <c r="J263" s="128">
        <f>ROUND(I263*H263,2)</f>
        <v>0</v>
      </c>
      <c r="K263" s="124" t="s">
        <v>133</v>
      </c>
      <c r="L263" s="18"/>
      <c r="M263" s="129" t="s">
        <v>19</v>
      </c>
      <c r="N263" s="130" t="s">
        <v>46</v>
      </c>
      <c r="P263" s="131">
        <f>O263*H263</f>
        <v>0</v>
      </c>
      <c r="Q263" s="131">
        <v>16.751422609</v>
      </c>
      <c r="R263" s="131">
        <f>Q263*H263</f>
        <v>33.502845218</v>
      </c>
      <c r="S263" s="131">
        <v>0</v>
      </c>
      <c r="T263" s="132">
        <f>S263*H263</f>
        <v>0</v>
      </c>
      <c r="AR263" s="133" t="s">
        <v>134</v>
      </c>
      <c r="AT263" s="133" t="s">
        <v>129</v>
      </c>
      <c r="AU263" s="133" t="s">
        <v>85</v>
      </c>
      <c r="AY263" s="2" t="s">
        <v>127</v>
      </c>
      <c r="BE263" s="134">
        <f>IF(N263="základní",J263,0)</f>
        <v>0</v>
      </c>
      <c r="BF263" s="134">
        <f>IF(N263="snížená",J263,0)</f>
        <v>0</v>
      </c>
      <c r="BG263" s="134">
        <f>IF(N263="zákl. přenesená",J263,0)</f>
        <v>0</v>
      </c>
      <c r="BH263" s="134">
        <f>IF(N263="sníž. přenesená",J263,0)</f>
        <v>0</v>
      </c>
      <c r="BI263" s="134">
        <f>IF(N263="nulová",J263,0)</f>
        <v>0</v>
      </c>
      <c r="BJ263" s="2" t="s">
        <v>83</v>
      </c>
      <c r="BK263" s="134">
        <f>ROUND(I263*H263,2)</f>
        <v>0</v>
      </c>
      <c r="BL263" s="2" t="s">
        <v>134</v>
      </c>
      <c r="BM263" s="133" t="s">
        <v>396</v>
      </c>
    </row>
    <row r="264" spans="2:47" s="17" customFormat="1" ht="11.25">
      <c r="B264" s="18"/>
      <c r="D264" s="135" t="s">
        <v>136</v>
      </c>
      <c r="F264" s="136" t="s">
        <v>397</v>
      </c>
      <c r="L264" s="18"/>
      <c r="M264" s="137"/>
      <c r="T264" s="42"/>
      <c r="AT264" s="2" t="s">
        <v>136</v>
      </c>
      <c r="AU264" s="2" t="s">
        <v>85</v>
      </c>
    </row>
    <row r="265" spans="2:51" s="146" customFormat="1" ht="11.25">
      <c r="B265" s="147"/>
      <c r="D265" s="140" t="s">
        <v>138</v>
      </c>
      <c r="E265" s="148" t="s">
        <v>19</v>
      </c>
      <c r="F265" s="149" t="s">
        <v>236</v>
      </c>
      <c r="H265" s="148" t="s">
        <v>19</v>
      </c>
      <c r="L265" s="147"/>
      <c r="M265" s="150"/>
      <c r="T265" s="151"/>
      <c r="AT265" s="148" t="s">
        <v>138</v>
      </c>
      <c r="AU265" s="148" t="s">
        <v>85</v>
      </c>
      <c r="AV265" s="146" t="s">
        <v>83</v>
      </c>
      <c r="AW265" s="146" t="s">
        <v>37</v>
      </c>
      <c r="AX265" s="146" t="s">
        <v>75</v>
      </c>
      <c r="AY265" s="148" t="s">
        <v>127</v>
      </c>
    </row>
    <row r="266" spans="2:51" s="138" customFormat="1" ht="11.25">
      <c r="B266" s="139"/>
      <c r="D266" s="140" t="s">
        <v>138</v>
      </c>
      <c r="E266" s="141" t="s">
        <v>19</v>
      </c>
      <c r="F266" s="142" t="s">
        <v>398</v>
      </c>
      <c r="H266" s="143">
        <v>2</v>
      </c>
      <c r="L266" s="139"/>
      <c r="M266" s="144"/>
      <c r="T266" s="145"/>
      <c r="AT266" s="141" t="s">
        <v>138</v>
      </c>
      <c r="AU266" s="141" t="s">
        <v>85</v>
      </c>
      <c r="AV266" s="138" t="s">
        <v>85</v>
      </c>
      <c r="AW266" s="138" t="s">
        <v>37</v>
      </c>
      <c r="AX266" s="138" t="s">
        <v>83</v>
      </c>
      <c r="AY266" s="141" t="s">
        <v>127</v>
      </c>
    </row>
    <row r="267" spans="2:65" s="17" customFormat="1" ht="16.5" customHeight="1">
      <c r="B267" s="18"/>
      <c r="C267" s="122" t="s">
        <v>399</v>
      </c>
      <c r="D267" s="122" t="s">
        <v>129</v>
      </c>
      <c r="E267" s="123" t="s">
        <v>400</v>
      </c>
      <c r="F267" s="124" t="s">
        <v>401</v>
      </c>
      <c r="G267" s="125" t="s">
        <v>142</v>
      </c>
      <c r="H267" s="126">
        <v>18.5</v>
      </c>
      <c r="I267" s="127"/>
      <c r="J267" s="128">
        <f>ROUND(I267*H267,2)</f>
        <v>0</v>
      </c>
      <c r="K267" s="124" t="s">
        <v>133</v>
      </c>
      <c r="L267" s="18"/>
      <c r="M267" s="129" t="s">
        <v>19</v>
      </c>
      <c r="N267" s="130" t="s">
        <v>46</v>
      </c>
      <c r="P267" s="131">
        <f>O267*H267</f>
        <v>0</v>
      </c>
      <c r="Q267" s="131">
        <v>0.8853469</v>
      </c>
      <c r="R267" s="131">
        <f>Q267*H267</f>
        <v>16.37891765</v>
      </c>
      <c r="S267" s="131">
        <v>0</v>
      </c>
      <c r="T267" s="132">
        <f>S267*H267</f>
        <v>0</v>
      </c>
      <c r="AR267" s="133" t="s">
        <v>134</v>
      </c>
      <c r="AT267" s="133" t="s">
        <v>129</v>
      </c>
      <c r="AU267" s="133" t="s">
        <v>85</v>
      </c>
      <c r="AY267" s="2" t="s">
        <v>127</v>
      </c>
      <c r="BE267" s="134">
        <f>IF(N267="základní",J267,0)</f>
        <v>0</v>
      </c>
      <c r="BF267" s="134">
        <f>IF(N267="snížená",J267,0)</f>
        <v>0</v>
      </c>
      <c r="BG267" s="134">
        <f>IF(N267="zákl. přenesená",J267,0)</f>
        <v>0</v>
      </c>
      <c r="BH267" s="134">
        <f>IF(N267="sníž. přenesená",J267,0)</f>
        <v>0</v>
      </c>
      <c r="BI267" s="134">
        <f>IF(N267="nulová",J267,0)</f>
        <v>0</v>
      </c>
      <c r="BJ267" s="2" t="s">
        <v>83</v>
      </c>
      <c r="BK267" s="134">
        <f>ROUND(I267*H267,2)</f>
        <v>0</v>
      </c>
      <c r="BL267" s="2" t="s">
        <v>134</v>
      </c>
      <c r="BM267" s="133" t="s">
        <v>402</v>
      </c>
    </row>
    <row r="268" spans="2:47" s="17" customFormat="1" ht="11.25">
      <c r="B268" s="18"/>
      <c r="D268" s="135" t="s">
        <v>136</v>
      </c>
      <c r="F268" s="136" t="s">
        <v>403</v>
      </c>
      <c r="L268" s="18"/>
      <c r="M268" s="137"/>
      <c r="T268" s="42"/>
      <c r="AT268" s="2" t="s">
        <v>136</v>
      </c>
      <c r="AU268" s="2" t="s">
        <v>85</v>
      </c>
    </row>
    <row r="269" spans="2:51" s="146" customFormat="1" ht="11.25">
      <c r="B269" s="147"/>
      <c r="D269" s="140" t="s">
        <v>138</v>
      </c>
      <c r="E269" s="148" t="s">
        <v>19</v>
      </c>
      <c r="F269" s="149" t="s">
        <v>236</v>
      </c>
      <c r="H269" s="148" t="s">
        <v>19</v>
      </c>
      <c r="L269" s="147"/>
      <c r="M269" s="150"/>
      <c r="T269" s="151"/>
      <c r="AT269" s="148" t="s">
        <v>138</v>
      </c>
      <c r="AU269" s="148" t="s">
        <v>85</v>
      </c>
      <c r="AV269" s="146" t="s">
        <v>83</v>
      </c>
      <c r="AW269" s="146" t="s">
        <v>37</v>
      </c>
      <c r="AX269" s="146" t="s">
        <v>75</v>
      </c>
      <c r="AY269" s="148" t="s">
        <v>127</v>
      </c>
    </row>
    <row r="270" spans="2:51" s="138" customFormat="1" ht="11.25">
      <c r="B270" s="139"/>
      <c r="D270" s="140" t="s">
        <v>138</v>
      </c>
      <c r="E270" s="141" t="s">
        <v>19</v>
      </c>
      <c r="F270" s="142" t="s">
        <v>404</v>
      </c>
      <c r="H270" s="143">
        <v>17.5</v>
      </c>
      <c r="L270" s="139"/>
      <c r="M270" s="144"/>
      <c r="T270" s="145"/>
      <c r="AT270" s="141" t="s">
        <v>138</v>
      </c>
      <c r="AU270" s="141" t="s">
        <v>85</v>
      </c>
      <c r="AV270" s="138" t="s">
        <v>85</v>
      </c>
      <c r="AW270" s="138" t="s">
        <v>37</v>
      </c>
      <c r="AX270" s="138" t="s">
        <v>75</v>
      </c>
      <c r="AY270" s="141" t="s">
        <v>127</v>
      </c>
    </row>
    <row r="271" spans="2:51" s="138" customFormat="1" ht="11.25">
      <c r="B271" s="139"/>
      <c r="D271" s="140" t="s">
        <v>138</v>
      </c>
      <c r="E271" s="141" t="s">
        <v>19</v>
      </c>
      <c r="F271" s="142" t="s">
        <v>405</v>
      </c>
      <c r="H271" s="143">
        <v>1</v>
      </c>
      <c r="L271" s="139"/>
      <c r="M271" s="144"/>
      <c r="T271" s="145"/>
      <c r="AT271" s="141" t="s">
        <v>138</v>
      </c>
      <c r="AU271" s="141" t="s">
        <v>85</v>
      </c>
      <c r="AV271" s="138" t="s">
        <v>85</v>
      </c>
      <c r="AW271" s="138" t="s">
        <v>37</v>
      </c>
      <c r="AX271" s="138" t="s">
        <v>75</v>
      </c>
      <c r="AY271" s="141" t="s">
        <v>127</v>
      </c>
    </row>
    <row r="272" spans="2:51" s="159" customFormat="1" ht="11.25">
      <c r="B272" s="160"/>
      <c r="D272" s="140" t="s">
        <v>138</v>
      </c>
      <c r="E272" s="161" t="s">
        <v>19</v>
      </c>
      <c r="F272" s="162" t="s">
        <v>164</v>
      </c>
      <c r="H272" s="163">
        <v>18.5</v>
      </c>
      <c r="L272" s="160"/>
      <c r="M272" s="164"/>
      <c r="T272" s="165"/>
      <c r="AT272" s="161" t="s">
        <v>138</v>
      </c>
      <c r="AU272" s="161" t="s">
        <v>85</v>
      </c>
      <c r="AV272" s="159" t="s">
        <v>134</v>
      </c>
      <c r="AW272" s="159" t="s">
        <v>37</v>
      </c>
      <c r="AX272" s="159" t="s">
        <v>83</v>
      </c>
      <c r="AY272" s="161" t="s">
        <v>127</v>
      </c>
    </row>
    <row r="273" spans="2:65" s="17" customFormat="1" ht="16.5" customHeight="1">
      <c r="B273" s="18"/>
      <c r="C273" s="166" t="s">
        <v>406</v>
      </c>
      <c r="D273" s="166" t="s">
        <v>211</v>
      </c>
      <c r="E273" s="167" t="s">
        <v>407</v>
      </c>
      <c r="F273" s="168" t="s">
        <v>408</v>
      </c>
      <c r="G273" s="169" t="s">
        <v>142</v>
      </c>
      <c r="H273" s="170">
        <v>18.5</v>
      </c>
      <c r="I273" s="171"/>
      <c r="J273" s="172">
        <f aca="true" t="shared" si="3" ref="J273:J286">ROUND(I273*H273,2)</f>
        <v>0</v>
      </c>
      <c r="K273" s="168" t="s">
        <v>133</v>
      </c>
      <c r="L273" s="173"/>
      <c r="M273" s="174" t="s">
        <v>19</v>
      </c>
      <c r="N273" s="175" t="s">
        <v>46</v>
      </c>
      <c r="P273" s="131">
        <f aca="true" t="shared" si="4" ref="P273:P286">O273*H273</f>
        <v>0</v>
      </c>
      <c r="Q273" s="131">
        <v>0.49</v>
      </c>
      <c r="R273" s="131">
        <f aca="true" t="shared" si="5" ref="R273:R286">Q273*H273</f>
        <v>9.065</v>
      </c>
      <c r="S273" s="131">
        <v>0</v>
      </c>
      <c r="T273" s="132">
        <f aca="true" t="shared" si="6" ref="T273:T286">S273*H273</f>
        <v>0</v>
      </c>
      <c r="AR273" s="133" t="s">
        <v>188</v>
      </c>
      <c r="AT273" s="133" t="s">
        <v>211</v>
      </c>
      <c r="AU273" s="133" t="s">
        <v>85</v>
      </c>
      <c r="AY273" s="2" t="s">
        <v>127</v>
      </c>
      <c r="BE273" s="134">
        <f aca="true" t="shared" si="7" ref="BE273:BE304">IF(N273="základní",J273,0)</f>
        <v>0</v>
      </c>
      <c r="BF273" s="134">
        <f aca="true" t="shared" si="8" ref="BF273:BF304">IF(N273="snížená",J273,0)</f>
        <v>0</v>
      </c>
      <c r="BG273" s="134">
        <f aca="true" t="shared" si="9" ref="BG273:BG304">IF(N273="zákl. přenesená",J273,0)</f>
        <v>0</v>
      </c>
      <c r="BH273" s="134">
        <f aca="true" t="shared" si="10" ref="BH273:BH304">IF(N273="sníž. přenesená",J273,0)</f>
        <v>0</v>
      </c>
      <c r="BI273" s="134">
        <f aca="true" t="shared" si="11" ref="BI273:BI304">IF(N273="nulová",J273,0)</f>
        <v>0</v>
      </c>
      <c r="BJ273" s="2" t="s">
        <v>83</v>
      </c>
      <c r="BK273" s="134">
        <f aca="true" t="shared" si="12" ref="BK273:BK286">ROUND(I273*H273,2)</f>
        <v>0</v>
      </c>
      <c r="BL273" s="2" t="s">
        <v>134</v>
      </c>
      <c r="BM273" s="133" t="s">
        <v>409</v>
      </c>
    </row>
    <row r="274" spans="2:65" s="17" customFormat="1" ht="16.5" customHeight="1">
      <c r="B274" s="18"/>
      <c r="C274" s="122" t="s">
        <v>410</v>
      </c>
      <c r="D274" s="122" t="s">
        <v>129</v>
      </c>
      <c r="E274" s="123" t="s">
        <v>411</v>
      </c>
      <c r="F274" s="124" t="s">
        <v>412</v>
      </c>
      <c r="G274" s="125" t="s">
        <v>132</v>
      </c>
      <c r="H274" s="126">
        <v>23</v>
      </c>
      <c r="I274" s="127"/>
      <c r="J274" s="128">
        <f t="shared" si="3"/>
        <v>0</v>
      </c>
      <c r="K274" s="124" t="s">
        <v>133</v>
      </c>
      <c r="L274" s="18"/>
      <c r="M274" s="129" t="s">
        <v>19</v>
      </c>
      <c r="N274" s="130" t="s">
        <v>46</v>
      </c>
      <c r="P274" s="131">
        <f t="shared" si="4"/>
        <v>0</v>
      </c>
      <c r="Q274" s="131">
        <v>0.0006875</v>
      </c>
      <c r="R274" s="131">
        <f t="shared" si="5"/>
        <v>0.0158125</v>
      </c>
      <c r="S274" s="131">
        <v>0</v>
      </c>
      <c r="T274" s="132">
        <f t="shared" si="6"/>
        <v>0</v>
      </c>
      <c r="AR274" s="133" t="s">
        <v>134</v>
      </c>
      <c r="AT274" s="133" t="s">
        <v>129</v>
      </c>
      <c r="AU274" s="133" t="s">
        <v>85</v>
      </c>
      <c r="AY274" s="2" t="s">
        <v>127</v>
      </c>
      <c r="BE274" s="134">
        <f t="shared" si="7"/>
        <v>0</v>
      </c>
      <c r="BF274" s="134">
        <f t="shared" si="8"/>
        <v>0</v>
      </c>
      <c r="BG274" s="134">
        <f t="shared" si="9"/>
        <v>0</v>
      </c>
      <c r="BH274" s="134">
        <f t="shared" si="10"/>
        <v>0</v>
      </c>
      <c r="BI274" s="134">
        <f t="shared" si="11"/>
        <v>0</v>
      </c>
      <c r="BJ274" s="2" t="s">
        <v>83</v>
      </c>
      <c r="BK274" s="134">
        <f t="shared" si="12"/>
        <v>0</v>
      </c>
      <c r="BL274" s="2" t="s">
        <v>134</v>
      </c>
      <c r="BM274" s="133" t="s">
        <v>413</v>
      </c>
    </row>
    <row r="275" spans="2:47" s="17" customFormat="1" ht="11.25">
      <c r="B275" s="18"/>
      <c r="D275" s="135" t="s">
        <v>136</v>
      </c>
      <c r="F275" s="136" t="s">
        <v>414</v>
      </c>
      <c r="L275" s="18"/>
      <c r="M275" s="137"/>
      <c r="T275" s="42"/>
      <c r="AT275" s="2" t="s">
        <v>136</v>
      </c>
      <c r="AU275" s="2" t="s">
        <v>85</v>
      </c>
    </row>
    <row r="276" spans="2:65" s="17" customFormat="1" ht="24.2" customHeight="1">
      <c r="B276" s="18"/>
      <c r="C276" s="122" t="s">
        <v>415</v>
      </c>
      <c r="D276" s="122" t="s">
        <v>129</v>
      </c>
      <c r="E276" s="123" t="s">
        <v>416</v>
      </c>
      <c r="F276" s="124" t="s">
        <v>417</v>
      </c>
      <c r="G276" s="125" t="s">
        <v>142</v>
      </c>
      <c r="H276" s="126">
        <v>213</v>
      </c>
      <c r="I276" s="127"/>
      <c r="J276" s="128">
        <f t="shared" si="3"/>
        <v>0</v>
      </c>
      <c r="K276" s="124" t="s">
        <v>133</v>
      </c>
      <c r="L276" s="18"/>
      <c r="M276" s="129" t="s">
        <v>19</v>
      </c>
      <c r="N276" s="130" t="s">
        <v>46</v>
      </c>
      <c r="P276" s="131">
        <f t="shared" si="4"/>
        <v>0</v>
      </c>
      <c r="Q276" s="131">
        <v>0.1309648</v>
      </c>
      <c r="R276" s="131">
        <f t="shared" si="5"/>
        <v>27.895502399999998</v>
      </c>
      <c r="S276" s="131">
        <v>0</v>
      </c>
      <c r="T276" s="132">
        <f t="shared" si="6"/>
        <v>0</v>
      </c>
      <c r="AR276" s="133" t="s">
        <v>134</v>
      </c>
      <c r="AT276" s="133" t="s">
        <v>129</v>
      </c>
      <c r="AU276" s="133" t="s">
        <v>85</v>
      </c>
      <c r="AY276" s="2" t="s">
        <v>127</v>
      </c>
      <c r="BE276" s="134">
        <f t="shared" si="7"/>
        <v>0</v>
      </c>
      <c r="BF276" s="134">
        <f t="shared" si="8"/>
        <v>0</v>
      </c>
      <c r="BG276" s="134">
        <f t="shared" si="9"/>
        <v>0</v>
      </c>
      <c r="BH276" s="134">
        <f t="shared" si="10"/>
        <v>0</v>
      </c>
      <c r="BI276" s="134">
        <f t="shared" si="11"/>
        <v>0</v>
      </c>
      <c r="BJ276" s="2" t="s">
        <v>83</v>
      </c>
      <c r="BK276" s="134">
        <f t="shared" si="12"/>
        <v>0</v>
      </c>
      <c r="BL276" s="2" t="s">
        <v>134</v>
      </c>
      <c r="BM276" s="133" t="s">
        <v>418</v>
      </c>
    </row>
    <row r="277" spans="2:47" s="17" customFormat="1" ht="11.25">
      <c r="B277" s="18"/>
      <c r="D277" s="135" t="s">
        <v>136</v>
      </c>
      <c r="F277" s="136" t="s">
        <v>419</v>
      </c>
      <c r="L277" s="18"/>
      <c r="M277" s="137"/>
      <c r="T277" s="42"/>
      <c r="AT277" s="2" t="s">
        <v>136</v>
      </c>
      <c r="AU277" s="2" t="s">
        <v>85</v>
      </c>
    </row>
    <row r="278" spans="2:65" s="17" customFormat="1" ht="24.2" customHeight="1">
      <c r="B278" s="18"/>
      <c r="C278" s="122" t="s">
        <v>420</v>
      </c>
      <c r="D278" s="122" t="s">
        <v>129</v>
      </c>
      <c r="E278" s="123" t="s">
        <v>421</v>
      </c>
      <c r="F278" s="124" t="s">
        <v>422</v>
      </c>
      <c r="G278" s="125" t="s">
        <v>142</v>
      </c>
      <c r="H278" s="126">
        <v>250</v>
      </c>
      <c r="I278" s="127"/>
      <c r="J278" s="128">
        <f t="shared" si="3"/>
        <v>0</v>
      </c>
      <c r="K278" s="124" t="s">
        <v>133</v>
      </c>
      <c r="L278" s="18"/>
      <c r="M278" s="129" t="s">
        <v>19</v>
      </c>
      <c r="N278" s="130" t="s">
        <v>46</v>
      </c>
      <c r="P278" s="131">
        <f t="shared" si="4"/>
        <v>0</v>
      </c>
      <c r="Q278" s="131">
        <v>0.163706</v>
      </c>
      <c r="R278" s="131">
        <f t="shared" si="5"/>
        <v>40.9265</v>
      </c>
      <c r="S278" s="131">
        <v>0</v>
      </c>
      <c r="T278" s="132">
        <f t="shared" si="6"/>
        <v>0</v>
      </c>
      <c r="AR278" s="133" t="s">
        <v>134</v>
      </c>
      <c r="AT278" s="133" t="s">
        <v>129</v>
      </c>
      <c r="AU278" s="133" t="s">
        <v>85</v>
      </c>
      <c r="AY278" s="2" t="s">
        <v>127</v>
      </c>
      <c r="BE278" s="134">
        <f t="shared" si="7"/>
        <v>0</v>
      </c>
      <c r="BF278" s="134">
        <f t="shared" si="8"/>
        <v>0</v>
      </c>
      <c r="BG278" s="134">
        <f t="shared" si="9"/>
        <v>0</v>
      </c>
      <c r="BH278" s="134">
        <f t="shared" si="10"/>
        <v>0</v>
      </c>
      <c r="BI278" s="134">
        <f t="shared" si="11"/>
        <v>0</v>
      </c>
      <c r="BJ278" s="2" t="s">
        <v>83</v>
      </c>
      <c r="BK278" s="134">
        <f t="shared" si="12"/>
        <v>0</v>
      </c>
      <c r="BL278" s="2" t="s">
        <v>134</v>
      </c>
      <c r="BM278" s="133" t="s">
        <v>423</v>
      </c>
    </row>
    <row r="279" spans="2:47" s="17" customFormat="1" ht="11.25">
      <c r="B279" s="18"/>
      <c r="D279" s="135" t="s">
        <v>136</v>
      </c>
      <c r="F279" s="136" t="s">
        <v>424</v>
      </c>
      <c r="L279" s="18"/>
      <c r="M279" s="137"/>
      <c r="T279" s="42"/>
      <c r="AT279" s="2" t="s">
        <v>136</v>
      </c>
      <c r="AU279" s="2" t="s">
        <v>85</v>
      </c>
    </row>
    <row r="280" spans="2:51" s="146" customFormat="1" ht="11.25">
      <c r="B280" s="147"/>
      <c r="D280" s="140" t="s">
        <v>138</v>
      </c>
      <c r="E280" s="148" t="s">
        <v>19</v>
      </c>
      <c r="F280" s="149" t="s">
        <v>236</v>
      </c>
      <c r="H280" s="148" t="s">
        <v>19</v>
      </c>
      <c r="L280" s="147"/>
      <c r="M280" s="150"/>
      <c r="T280" s="151"/>
      <c r="AT280" s="148" t="s">
        <v>138</v>
      </c>
      <c r="AU280" s="148" t="s">
        <v>85</v>
      </c>
      <c r="AV280" s="146" t="s">
        <v>83</v>
      </c>
      <c r="AW280" s="146" t="s">
        <v>37</v>
      </c>
      <c r="AX280" s="146" t="s">
        <v>75</v>
      </c>
      <c r="AY280" s="148" t="s">
        <v>127</v>
      </c>
    </row>
    <row r="281" spans="2:51" s="138" customFormat="1" ht="11.25">
      <c r="B281" s="139"/>
      <c r="D281" s="140" t="s">
        <v>138</v>
      </c>
      <c r="E281" s="141" t="s">
        <v>19</v>
      </c>
      <c r="F281" s="142" t="s">
        <v>425</v>
      </c>
      <c r="H281" s="143">
        <v>250</v>
      </c>
      <c r="L281" s="139"/>
      <c r="M281" s="144"/>
      <c r="T281" s="145"/>
      <c r="AT281" s="141" t="s">
        <v>138</v>
      </c>
      <c r="AU281" s="141" t="s">
        <v>85</v>
      </c>
      <c r="AV281" s="138" t="s">
        <v>85</v>
      </c>
      <c r="AW281" s="138" t="s">
        <v>37</v>
      </c>
      <c r="AX281" s="138" t="s">
        <v>83</v>
      </c>
      <c r="AY281" s="141" t="s">
        <v>127</v>
      </c>
    </row>
    <row r="282" spans="2:65" s="17" customFormat="1" ht="24.2" customHeight="1">
      <c r="B282" s="18"/>
      <c r="C282" s="122" t="s">
        <v>426</v>
      </c>
      <c r="D282" s="122" t="s">
        <v>129</v>
      </c>
      <c r="E282" s="123" t="s">
        <v>427</v>
      </c>
      <c r="F282" s="124" t="s">
        <v>428</v>
      </c>
      <c r="G282" s="125" t="s">
        <v>142</v>
      </c>
      <c r="H282" s="126">
        <v>6</v>
      </c>
      <c r="I282" s="127"/>
      <c r="J282" s="128">
        <f t="shared" si="3"/>
        <v>0</v>
      </c>
      <c r="K282" s="124" t="s">
        <v>133</v>
      </c>
      <c r="L282" s="18"/>
      <c r="M282" s="129" t="s">
        <v>19</v>
      </c>
      <c r="N282" s="130" t="s">
        <v>46</v>
      </c>
      <c r="P282" s="131">
        <f t="shared" si="4"/>
        <v>0</v>
      </c>
      <c r="Q282" s="131">
        <v>0.24567068</v>
      </c>
      <c r="R282" s="131">
        <f t="shared" si="5"/>
        <v>1.47402408</v>
      </c>
      <c r="S282" s="131">
        <v>0</v>
      </c>
      <c r="T282" s="132">
        <f t="shared" si="6"/>
        <v>0</v>
      </c>
      <c r="AR282" s="133" t="s">
        <v>134</v>
      </c>
      <c r="AT282" s="133" t="s">
        <v>129</v>
      </c>
      <c r="AU282" s="133" t="s">
        <v>85</v>
      </c>
      <c r="AY282" s="2" t="s">
        <v>127</v>
      </c>
      <c r="BE282" s="134">
        <f t="shared" si="7"/>
        <v>0</v>
      </c>
      <c r="BF282" s="134">
        <f t="shared" si="8"/>
        <v>0</v>
      </c>
      <c r="BG282" s="134">
        <f t="shared" si="9"/>
        <v>0</v>
      </c>
      <c r="BH282" s="134">
        <f t="shared" si="10"/>
        <v>0</v>
      </c>
      <c r="BI282" s="134">
        <f t="shared" si="11"/>
        <v>0</v>
      </c>
      <c r="BJ282" s="2" t="s">
        <v>83</v>
      </c>
      <c r="BK282" s="134">
        <f t="shared" si="12"/>
        <v>0</v>
      </c>
      <c r="BL282" s="2" t="s">
        <v>134</v>
      </c>
      <c r="BM282" s="133" t="s">
        <v>429</v>
      </c>
    </row>
    <row r="283" spans="2:47" s="17" customFormat="1" ht="11.25">
      <c r="B283" s="18"/>
      <c r="D283" s="135" t="s">
        <v>136</v>
      </c>
      <c r="F283" s="136" t="s">
        <v>430</v>
      </c>
      <c r="L283" s="18"/>
      <c r="M283" s="137"/>
      <c r="T283" s="42"/>
      <c r="AT283" s="2" t="s">
        <v>136</v>
      </c>
      <c r="AU283" s="2" t="s">
        <v>85</v>
      </c>
    </row>
    <row r="284" spans="2:51" s="146" customFormat="1" ht="11.25">
      <c r="B284" s="147"/>
      <c r="D284" s="140" t="s">
        <v>138</v>
      </c>
      <c r="E284" s="148" t="s">
        <v>19</v>
      </c>
      <c r="F284" s="149" t="s">
        <v>236</v>
      </c>
      <c r="H284" s="148" t="s">
        <v>19</v>
      </c>
      <c r="L284" s="147"/>
      <c r="M284" s="150"/>
      <c r="T284" s="151"/>
      <c r="AT284" s="148" t="s">
        <v>138</v>
      </c>
      <c r="AU284" s="148" t="s">
        <v>85</v>
      </c>
      <c r="AV284" s="146" t="s">
        <v>83</v>
      </c>
      <c r="AW284" s="146" t="s">
        <v>37</v>
      </c>
      <c r="AX284" s="146" t="s">
        <v>75</v>
      </c>
      <c r="AY284" s="148" t="s">
        <v>127</v>
      </c>
    </row>
    <row r="285" spans="2:51" s="138" customFormat="1" ht="11.25">
      <c r="B285" s="139"/>
      <c r="D285" s="140" t="s">
        <v>138</v>
      </c>
      <c r="E285" s="141" t="s">
        <v>19</v>
      </c>
      <c r="F285" s="142" t="s">
        <v>431</v>
      </c>
      <c r="H285" s="143">
        <v>6</v>
      </c>
      <c r="L285" s="139"/>
      <c r="M285" s="144"/>
      <c r="T285" s="145"/>
      <c r="AT285" s="141" t="s">
        <v>138</v>
      </c>
      <c r="AU285" s="141" t="s">
        <v>85</v>
      </c>
      <c r="AV285" s="138" t="s">
        <v>85</v>
      </c>
      <c r="AW285" s="138" t="s">
        <v>37</v>
      </c>
      <c r="AX285" s="138" t="s">
        <v>83</v>
      </c>
      <c r="AY285" s="141" t="s">
        <v>127</v>
      </c>
    </row>
    <row r="286" spans="2:65" s="17" customFormat="1" ht="37.9" customHeight="1">
      <c r="B286" s="18"/>
      <c r="C286" s="122" t="s">
        <v>432</v>
      </c>
      <c r="D286" s="122" t="s">
        <v>129</v>
      </c>
      <c r="E286" s="123" t="s">
        <v>433</v>
      </c>
      <c r="F286" s="124" t="s">
        <v>434</v>
      </c>
      <c r="G286" s="125" t="s">
        <v>142</v>
      </c>
      <c r="H286" s="126">
        <v>276</v>
      </c>
      <c r="I286" s="127"/>
      <c r="J286" s="128">
        <f t="shared" si="3"/>
        <v>0</v>
      </c>
      <c r="K286" s="124" t="s">
        <v>133</v>
      </c>
      <c r="L286" s="18"/>
      <c r="M286" s="129" t="s">
        <v>19</v>
      </c>
      <c r="N286" s="130" t="s">
        <v>46</v>
      </c>
      <c r="P286" s="131">
        <f t="shared" si="4"/>
        <v>0</v>
      </c>
      <c r="Q286" s="131">
        <v>0</v>
      </c>
      <c r="R286" s="131">
        <f t="shared" si="5"/>
        <v>0</v>
      </c>
      <c r="S286" s="131">
        <v>0.35</v>
      </c>
      <c r="T286" s="132">
        <f t="shared" si="6"/>
        <v>96.6</v>
      </c>
      <c r="AR286" s="133" t="s">
        <v>134</v>
      </c>
      <c r="AT286" s="133" t="s">
        <v>129</v>
      </c>
      <c r="AU286" s="133" t="s">
        <v>85</v>
      </c>
      <c r="AY286" s="2" t="s">
        <v>127</v>
      </c>
      <c r="BE286" s="134">
        <f t="shared" si="7"/>
        <v>0</v>
      </c>
      <c r="BF286" s="134">
        <f t="shared" si="8"/>
        <v>0</v>
      </c>
      <c r="BG286" s="134">
        <f t="shared" si="9"/>
        <v>0</v>
      </c>
      <c r="BH286" s="134">
        <f t="shared" si="10"/>
        <v>0</v>
      </c>
      <c r="BI286" s="134">
        <f t="shared" si="11"/>
        <v>0</v>
      </c>
      <c r="BJ286" s="2" t="s">
        <v>83</v>
      </c>
      <c r="BK286" s="134">
        <f t="shared" si="12"/>
        <v>0</v>
      </c>
      <c r="BL286" s="2" t="s">
        <v>134</v>
      </c>
      <c r="BM286" s="133" t="s">
        <v>435</v>
      </c>
    </row>
    <row r="287" spans="2:47" s="17" customFormat="1" ht="11.25">
      <c r="B287" s="18"/>
      <c r="D287" s="135" t="s">
        <v>136</v>
      </c>
      <c r="F287" s="136" t="s">
        <v>436</v>
      </c>
      <c r="L287" s="18"/>
      <c r="M287" s="137"/>
      <c r="T287" s="42"/>
      <c r="AT287" s="2" t="s">
        <v>136</v>
      </c>
      <c r="AU287" s="2" t="s">
        <v>85</v>
      </c>
    </row>
    <row r="288" spans="2:51" s="138" customFormat="1" ht="11.25">
      <c r="B288" s="139"/>
      <c r="D288" s="140" t="s">
        <v>138</v>
      </c>
      <c r="E288" s="141" t="s">
        <v>19</v>
      </c>
      <c r="F288" s="142" t="s">
        <v>437</v>
      </c>
      <c r="H288" s="143">
        <v>276</v>
      </c>
      <c r="L288" s="139"/>
      <c r="M288" s="144"/>
      <c r="T288" s="145"/>
      <c r="AT288" s="141" t="s">
        <v>138</v>
      </c>
      <c r="AU288" s="141" t="s">
        <v>85</v>
      </c>
      <c r="AV288" s="138" t="s">
        <v>85</v>
      </c>
      <c r="AW288" s="138" t="s">
        <v>37</v>
      </c>
      <c r="AX288" s="138" t="s">
        <v>83</v>
      </c>
      <c r="AY288" s="141" t="s">
        <v>127</v>
      </c>
    </row>
    <row r="289" spans="2:63" s="110" customFormat="1" ht="22.9" customHeight="1">
      <c r="B289" s="111"/>
      <c r="D289" s="112" t="s">
        <v>74</v>
      </c>
      <c r="E289" s="120" t="s">
        <v>438</v>
      </c>
      <c r="F289" s="120" t="s">
        <v>439</v>
      </c>
      <c r="J289" s="121">
        <f>BK289</f>
        <v>0</v>
      </c>
      <c r="L289" s="111"/>
      <c r="M289" s="115"/>
      <c r="P289" s="116">
        <f>SUM(P290:P302)</f>
        <v>0</v>
      </c>
      <c r="R289" s="116">
        <f>SUM(R290:R302)</f>
        <v>0</v>
      </c>
      <c r="T289" s="117">
        <f>SUM(T290:T302)</f>
        <v>0</v>
      </c>
      <c r="AR289" s="112" t="s">
        <v>83</v>
      </c>
      <c r="AT289" s="118" t="s">
        <v>74</v>
      </c>
      <c r="AU289" s="118" t="s">
        <v>83</v>
      </c>
      <c r="AY289" s="112" t="s">
        <v>127</v>
      </c>
      <c r="BK289" s="119">
        <f>SUM(BK290:BK302)</f>
        <v>0</v>
      </c>
    </row>
    <row r="290" spans="2:65" s="17" customFormat="1" ht="24.2" customHeight="1">
      <c r="B290" s="18"/>
      <c r="C290" s="122" t="s">
        <v>440</v>
      </c>
      <c r="D290" s="122" t="s">
        <v>129</v>
      </c>
      <c r="E290" s="123" t="s">
        <v>441</v>
      </c>
      <c r="F290" s="124" t="s">
        <v>442</v>
      </c>
      <c r="G290" s="125" t="s">
        <v>214</v>
      </c>
      <c r="H290" s="126">
        <v>105.242</v>
      </c>
      <c r="I290" s="127"/>
      <c r="J290" s="128">
        <f>ROUND(I290*H290,2)</f>
        <v>0</v>
      </c>
      <c r="K290" s="124" t="s">
        <v>133</v>
      </c>
      <c r="L290" s="18"/>
      <c r="M290" s="129" t="s">
        <v>19</v>
      </c>
      <c r="N290" s="130" t="s">
        <v>46</v>
      </c>
      <c r="P290" s="131">
        <f>O290*H290</f>
        <v>0</v>
      </c>
      <c r="Q290" s="131">
        <v>0</v>
      </c>
      <c r="R290" s="131">
        <f>Q290*H290</f>
        <v>0</v>
      </c>
      <c r="S290" s="131">
        <v>0</v>
      </c>
      <c r="T290" s="132">
        <f>S290*H290</f>
        <v>0</v>
      </c>
      <c r="AR290" s="133" t="s">
        <v>134</v>
      </c>
      <c r="AT290" s="133" t="s">
        <v>129</v>
      </c>
      <c r="AU290" s="133" t="s">
        <v>85</v>
      </c>
      <c r="AY290" s="2" t="s">
        <v>127</v>
      </c>
      <c r="BE290" s="134">
        <f t="shared" si="7"/>
        <v>0</v>
      </c>
      <c r="BF290" s="134">
        <f t="shared" si="8"/>
        <v>0</v>
      </c>
      <c r="BG290" s="134">
        <f t="shared" si="9"/>
        <v>0</v>
      </c>
      <c r="BH290" s="134">
        <f t="shared" si="10"/>
        <v>0</v>
      </c>
      <c r="BI290" s="134">
        <f t="shared" si="11"/>
        <v>0</v>
      </c>
      <c r="BJ290" s="2" t="s">
        <v>83</v>
      </c>
      <c r="BK290" s="134">
        <f>ROUND(I290*H290,2)</f>
        <v>0</v>
      </c>
      <c r="BL290" s="2" t="s">
        <v>134</v>
      </c>
      <c r="BM290" s="133" t="s">
        <v>443</v>
      </c>
    </row>
    <row r="291" spans="2:47" s="17" customFormat="1" ht="11.25">
      <c r="B291" s="18"/>
      <c r="D291" s="135" t="s">
        <v>136</v>
      </c>
      <c r="F291" s="136" t="s">
        <v>444</v>
      </c>
      <c r="L291" s="18"/>
      <c r="M291" s="137"/>
      <c r="T291" s="42"/>
      <c r="AT291" s="2" t="s">
        <v>136</v>
      </c>
      <c r="AU291" s="2" t="s">
        <v>85</v>
      </c>
    </row>
    <row r="292" spans="2:51" s="138" customFormat="1" ht="11.25">
      <c r="B292" s="139"/>
      <c r="D292" s="140" t="s">
        <v>138</v>
      </c>
      <c r="E292" s="141" t="s">
        <v>19</v>
      </c>
      <c r="F292" s="142" t="s">
        <v>445</v>
      </c>
      <c r="H292" s="143">
        <v>105.242</v>
      </c>
      <c r="L292" s="139"/>
      <c r="M292" s="144"/>
      <c r="T292" s="145"/>
      <c r="AT292" s="141" t="s">
        <v>138</v>
      </c>
      <c r="AU292" s="141" t="s">
        <v>85</v>
      </c>
      <c r="AV292" s="138" t="s">
        <v>85</v>
      </c>
      <c r="AW292" s="138" t="s">
        <v>37</v>
      </c>
      <c r="AX292" s="138" t="s">
        <v>83</v>
      </c>
      <c r="AY292" s="141" t="s">
        <v>127</v>
      </c>
    </row>
    <row r="293" spans="2:65" s="17" customFormat="1" ht="24.2" customHeight="1">
      <c r="B293" s="18"/>
      <c r="C293" s="122" t="s">
        <v>446</v>
      </c>
      <c r="D293" s="122" t="s">
        <v>129</v>
      </c>
      <c r="E293" s="123" t="s">
        <v>447</v>
      </c>
      <c r="F293" s="124" t="s">
        <v>448</v>
      </c>
      <c r="G293" s="125" t="s">
        <v>214</v>
      </c>
      <c r="H293" s="126">
        <v>1262.904</v>
      </c>
      <c r="I293" s="127"/>
      <c r="J293" s="128">
        <f>ROUND(I293*H293,2)</f>
        <v>0</v>
      </c>
      <c r="K293" s="124" t="s">
        <v>133</v>
      </c>
      <c r="L293" s="18"/>
      <c r="M293" s="129" t="s">
        <v>19</v>
      </c>
      <c r="N293" s="130" t="s">
        <v>46</v>
      </c>
      <c r="P293" s="131">
        <f>O293*H293</f>
        <v>0</v>
      </c>
      <c r="Q293" s="131">
        <v>0</v>
      </c>
      <c r="R293" s="131">
        <f>Q293*H293</f>
        <v>0</v>
      </c>
      <c r="S293" s="131">
        <v>0</v>
      </c>
      <c r="T293" s="132">
        <f>S293*H293</f>
        <v>0</v>
      </c>
      <c r="AR293" s="133" t="s">
        <v>134</v>
      </c>
      <c r="AT293" s="133" t="s">
        <v>129</v>
      </c>
      <c r="AU293" s="133" t="s">
        <v>85</v>
      </c>
      <c r="AY293" s="2" t="s">
        <v>127</v>
      </c>
      <c r="BE293" s="134">
        <f t="shared" si="7"/>
        <v>0</v>
      </c>
      <c r="BF293" s="134">
        <f t="shared" si="8"/>
        <v>0</v>
      </c>
      <c r="BG293" s="134">
        <f t="shared" si="9"/>
        <v>0</v>
      </c>
      <c r="BH293" s="134">
        <f t="shared" si="10"/>
        <v>0</v>
      </c>
      <c r="BI293" s="134">
        <f t="shared" si="11"/>
        <v>0</v>
      </c>
      <c r="BJ293" s="2" t="s">
        <v>83</v>
      </c>
      <c r="BK293" s="134">
        <f>ROUND(I293*H293,2)</f>
        <v>0</v>
      </c>
      <c r="BL293" s="2" t="s">
        <v>134</v>
      </c>
      <c r="BM293" s="133" t="s">
        <v>449</v>
      </c>
    </row>
    <row r="294" spans="2:47" s="17" customFormat="1" ht="11.25">
      <c r="B294" s="18"/>
      <c r="D294" s="135" t="s">
        <v>136</v>
      </c>
      <c r="F294" s="136" t="s">
        <v>450</v>
      </c>
      <c r="L294" s="18"/>
      <c r="M294" s="137"/>
      <c r="T294" s="42"/>
      <c r="AT294" s="2" t="s">
        <v>136</v>
      </c>
      <c r="AU294" s="2" t="s">
        <v>85</v>
      </c>
    </row>
    <row r="295" spans="2:51" s="146" customFormat="1" ht="11.25">
      <c r="B295" s="147"/>
      <c r="D295" s="140" t="s">
        <v>138</v>
      </c>
      <c r="E295" s="148" t="s">
        <v>19</v>
      </c>
      <c r="F295" s="149" t="s">
        <v>200</v>
      </c>
      <c r="H295" s="148" t="s">
        <v>19</v>
      </c>
      <c r="L295" s="147"/>
      <c r="M295" s="150"/>
      <c r="T295" s="151"/>
      <c r="AT295" s="148" t="s">
        <v>138</v>
      </c>
      <c r="AU295" s="148" t="s">
        <v>85</v>
      </c>
      <c r="AV295" s="146" t="s">
        <v>83</v>
      </c>
      <c r="AW295" s="146" t="s">
        <v>37</v>
      </c>
      <c r="AX295" s="146" t="s">
        <v>75</v>
      </c>
      <c r="AY295" s="148" t="s">
        <v>127</v>
      </c>
    </row>
    <row r="296" spans="2:51" s="138" customFormat="1" ht="11.25">
      <c r="B296" s="139"/>
      <c r="D296" s="140" t="s">
        <v>138</v>
      </c>
      <c r="E296" s="141" t="s">
        <v>19</v>
      </c>
      <c r="F296" s="142" t="s">
        <v>451</v>
      </c>
      <c r="H296" s="143">
        <v>1262.904</v>
      </c>
      <c r="L296" s="139"/>
      <c r="M296" s="144"/>
      <c r="T296" s="145"/>
      <c r="AT296" s="141" t="s">
        <v>138</v>
      </c>
      <c r="AU296" s="141" t="s">
        <v>85</v>
      </c>
      <c r="AV296" s="138" t="s">
        <v>85</v>
      </c>
      <c r="AW296" s="138" t="s">
        <v>37</v>
      </c>
      <c r="AX296" s="138" t="s">
        <v>83</v>
      </c>
      <c r="AY296" s="141" t="s">
        <v>127</v>
      </c>
    </row>
    <row r="297" spans="2:65" s="17" customFormat="1" ht="16.5" customHeight="1">
      <c r="B297" s="18"/>
      <c r="C297" s="122" t="s">
        <v>452</v>
      </c>
      <c r="D297" s="122" t="s">
        <v>129</v>
      </c>
      <c r="E297" s="123" t="s">
        <v>453</v>
      </c>
      <c r="F297" s="124" t="s">
        <v>454</v>
      </c>
      <c r="G297" s="125" t="s">
        <v>214</v>
      </c>
      <c r="H297" s="126">
        <v>105.242</v>
      </c>
      <c r="I297" s="127"/>
      <c r="J297" s="128">
        <f>ROUND(I297*H297,2)</f>
        <v>0</v>
      </c>
      <c r="K297" s="124" t="s">
        <v>133</v>
      </c>
      <c r="L297" s="18"/>
      <c r="M297" s="129" t="s">
        <v>19</v>
      </c>
      <c r="N297" s="130" t="s">
        <v>46</v>
      </c>
      <c r="P297" s="131">
        <f>O297*H297</f>
        <v>0</v>
      </c>
      <c r="Q297" s="131">
        <v>0</v>
      </c>
      <c r="R297" s="131">
        <f>Q297*H297</f>
        <v>0</v>
      </c>
      <c r="S297" s="131">
        <v>0</v>
      </c>
      <c r="T297" s="132">
        <f>S297*H297</f>
        <v>0</v>
      </c>
      <c r="AR297" s="133" t="s">
        <v>134</v>
      </c>
      <c r="AT297" s="133" t="s">
        <v>129</v>
      </c>
      <c r="AU297" s="133" t="s">
        <v>85</v>
      </c>
      <c r="AY297" s="2" t="s">
        <v>127</v>
      </c>
      <c r="BE297" s="134">
        <f t="shared" si="7"/>
        <v>0</v>
      </c>
      <c r="BF297" s="134">
        <f t="shared" si="8"/>
        <v>0</v>
      </c>
      <c r="BG297" s="134">
        <f t="shared" si="9"/>
        <v>0</v>
      </c>
      <c r="BH297" s="134">
        <f t="shared" si="10"/>
        <v>0</v>
      </c>
      <c r="BI297" s="134">
        <f t="shared" si="11"/>
        <v>0</v>
      </c>
      <c r="BJ297" s="2" t="s">
        <v>83</v>
      </c>
      <c r="BK297" s="134">
        <f>ROUND(I297*H297,2)</f>
        <v>0</v>
      </c>
      <c r="BL297" s="2" t="s">
        <v>134</v>
      </c>
      <c r="BM297" s="133" t="s">
        <v>455</v>
      </c>
    </row>
    <row r="298" spans="2:47" s="17" customFormat="1" ht="11.25">
      <c r="B298" s="18"/>
      <c r="D298" s="135" t="s">
        <v>136</v>
      </c>
      <c r="F298" s="136" t="s">
        <v>456</v>
      </c>
      <c r="L298" s="18"/>
      <c r="M298" s="137"/>
      <c r="T298" s="42"/>
      <c r="AT298" s="2" t="s">
        <v>136</v>
      </c>
      <c r="AU298" s="2" t="s">
        <v>85</v>
      </c>
    </row>
    <row r="299" spans="2:51" s="138" customFormat="1" ht="11.25">
      <c r="B299" s="139"/>
      <c r="D299" s="140" t="s">
        <v>138</v>
      </c>
      <c r="E299" s="141" t="s">
        <v>19</v>
      </c>
      <c r="F299" s="142" t="s">
        <v>457</v>
      </c>
      <c r="H299" s="143">
        <v>105.242</v>
      </c>
      <c r="L299" s="139"/>
      <c r="M299" s="144"/>
      <c r="T299" s="145"/>
      <c r="AT299" s="141" t="s">
        <v>138</v>
      </c>
      <c r="AU299" s="141" t="s">
        <v>85</v>
      </c>
      <c r="AV299" s="138" t="s">
        <v>85</v>
      </c>
      <c r="AW299" s="138" t="s">
        <v>37</v>
      </c>
      <c r="AX299" s="138" t="s">
        <v>83</v>
      </c>
      <c r="AY299" s="141" t="s">
        <v>127</v>
      </c>
    </row>
    <row r="300" spans="2:65" s="17" customFormat="1" ht="24.2" customHeight="1">
      <c r="B300" s="18"/>
      <c r="C300" s="122" t="s">
        <v>458</v>
      </c>
      <c r="D300" s="122" t="s">
        <v>129</v>
      </c>
      <c r="E300" s="123" t="s">
        <v>459</v>
      </c>
      <c r="F300" s="124" t="s">
        <v>460</v>
      </c>
      <c r="G300" s="125" t="s">
        <v>214</v>
      </c>
      <c r="H300" s="126">
        <v>105.242</v>
      </c>
      <c r="I300" s="127"/>
      <c r="J300" s="128">
        <f>ROUND(I300*H300,2)</f>
        <v>0</v>
      </c>
      <c r="K300" s="124" t="s">
        <v>133</v>
      </c>
      <c r="L300" s="18"/>
      <c r="M300" s="129" t="s">
        <v>19</v>
      </c>
      <c r="N300" s="130" t="s">
        <v>46</v>
      </c>
      <c r="P300" s="131">
        <f>O300*H300</f>
        <v>0</v>
      </c>
      <c r="Q300" s="131">
        <v>0</v>
      </c>
      <c r="R300" s="131">
        <f>Q300*H300</f>
        <v>0</v>
      </c>
      <c r="S300" s="131">
        <v>0</v>
      </c>
      <c r="T300" s="132">
        <f>S300*H300</f>
        <v>0</v>
      </c>
      <c r="AR300" s="133" t="s">
        <v>134</v>
      </c>
      <c r="AT300" s="133" t="s">
        <v>129</v>
      </c>
      <c r="AU300" s="133" t="s">
        <v>85</v>
      </c>
      <c r="AY300" s="2" t="s">
        <v>127</v>
      </c>
      <c r="BE300" s="134">
        <f t="shared" si="7"/>
        <v>0</v>
      </c>
      <c r="BF300" s="134">
        <f t="shared" si="8"/>
        <v>0</v>
      </c>
      <c r="BG300" s="134">
        <f t="shared" si="9"/>
        <v>0</v>
      </c>
      <c r="BH300" s="134">
        <f t="shared" si="10"/>
        <v>0</v>
      </c>
      <c r="BI300" s="134">
        <f t="shared" si="11"/>
        <v>0</v>
      </c>
      <c r="BJ300" s="2" t="s">
        <v>83</v>
      </c>
      <c r="BK300" s="134">
        <f>ROUND(I300*H300,2)</f>
        <v>0</v>
      </c>
      <c r="BL300" s="2" t="s">
        <v>134</v>
      </c>
      <c r="BM300" s="133" t="s">
        <v>461</v>
      </c>
    </row>
    <row r="301" spans="2:47" s="17" customFormat="1" ht="11.25">
      <c r="B301" s="18"/>
      <c r="D301" s="135" t="s">
        <v>136</v>
      </c>
      <c r="F301" s="136" t="s">
        <v>462</v>
      </c>
      <c r="L301" s="18"/>
      <c r="M301" s="137"/>
      <c r="T301" s="42"/>
      <c r="AT301" s="2" t="s">
        <v>136</v>
      </c>
      <c r="AU301" s="2" t="s">
        <v>85</v>
      </c>
    </row>
    <row r="302" spans="2:51" s="138" customFormat="1" ht="11.25">
      <c r="B302" s="139"/>
      <c r="D302" s="140" t="s">
        <v>138</v>
      </c>
      <c r="E302" s="141" t="s">
        <v>19</v>
      </c>
      <c r="F302" s="142" t="s">
        <v>457</v>
      </c>
      <c r="H302" s="143">
        <v>105.242</v>
      </c>
      <c r="L302" s="139"/>
      <c r="M302" s="144"/>
      <c r="T302" s="145"/>
      <c r="AT302" s="141" t="s">
        <v>138</v>
      </c>
      <c r="AU302" s="141" t="s">
        <v>85</v>
      </c>
      <c r="AV302" s="138" t="s">
        <v>85</v>
      </c>
      <c r="AW302" s="138" t="s">
        <v>37</v>
      </c>
      <c r="AX302" s="138" t="s">
        <v>83</v>
      </c>
      <c r="AY302" s="141" t="s">
        <v>127</v>
      </c>
    </row>
    <row r="303" spans="2:63" s="110" customFormat="1" ht="22.9" customHeight="1">
      <c r="B303" s="111"/>
      <c r="D303" s="112" t="s">
        <v>74</v>
      </c>
      <c r="E303" s="120" t="s">
        <v>463</v>
      </c>
      <c r="F303" s="120" t="s">
        <v>464</v>
      </c>
      <c r="J303" s="121">
        <f>BK303</f>
        <v>0</v>
      </c>
      <c r="L303" s="111"/>
      <c r="M303" s="115"/>
      <c r="P303" s="116">
        <f>SUM(P304:P305)</f>
        <v>0</v>
      </c>
      <c r="R303" s="116">
        <f>SUM(R304:R305)</f>
        <v>0</v>
      </c>
      <c r="T303" s="117">
        <f>SUM(T304:T305)</f>
        <v>0</v>
      </c>
      <c r="AR303" s="112" t="s">
        <v>83</v>
      </c>
      <c r="AT303" s="118" t="s">
        <v>74</v>
      </c>
      <c r="AU303" s="118" t="s">
        <v>83</v>
      </c>
      <c r="AY303" s="112" t="s">
        <v>127</v>
      </c>
      <c r="BK303" s="119">
        <f>SUM(BK304:BK305)</f>
        <v>0</v>
      </c>
    </row>
    <row r="304" spans="2:65" s="17" customFormat="1" ht="24.2" customHeight="1">
      <c r="B304" s="18"/>
      <c r="C304" s="122" t="s">
        <v>465</v>
      </c>
      <c r="D304" s="122" t="s">
        <v>129</v>
      </c>
      <c r="E304" s="123" t="s">
        <v>466</v>
      </c>
      <c r="F304" s="124" t="s">
        <v>467</v>
      </c>
      <c r="G304" s="125" t="s">
        <v>214</v>
      </c>
      <c r="H304" s="126">
        <v>1697.205</v>
      </c>
      <c r="I304" s="127"/>
      <c r="J304" s="128">
        <f>ROUND(I304*H304,2)</f>
        <v>0</v>
      </c>
      <c r="K304" s="124" t="s">
        <v>133</v>
      </c>
      <c r="L304" s="18"/>
      <c r="M304" s="129" t="s">
        <v>19</v>
      </c>
      <c r="N304" s="130" t="s">
        <v>46</v>
      </c>
      <c r="P304" s="131">
        <f>O304*H304</f>
        <v>0</v>
      </c>
      <c r="Q304" s="131">
        <v>0</v>
      </c>
      <c r="R304" s="131">
        <f>Q304*H304</f>
        <v>0</v>
      </c>
      <c r="S304" s="131">
        <v>0</v>
      </c>
      <c r="T304" s="132">
        <f>S304*H304</f>
        <v>0</v>
      </c>
      <c r="AR304" s="133" t="s">
        <v>134</v>
      </c>
      <c r="AT304" s="133" t="s">
        <v>129</v>
      </c>
      <c r="AU304" s="133" t="s">
        <v>85</v>
      </c>
      <c r="AY304" s="2" t="s">
        <v>127</v>
      </c>
      <c r="BE304" s="134">
        <f t="shared" si="7"/>
        <v>0</v>
      </c>
      <c r="BF304" s="134">
        <f t="shared" si="8"/>
        <v>0</v>
      </c>
      <c r="BG304" s="134">
        <f t="shared" si="9"/>
        <v>0</v>
      </c>
      <c r="BH304" s="134">
        <f t="shared" si="10"/>
        <v>0</v>
      </c>
      <c r="BI304" s="134">
        <f t="shared" si="11"/>
        <v>0</v>
      </c>
      <c r="BJ304" s="2" t="s">
        <v>83</v>
      </c>
      <c r="BK304" s="134">
        <f>ROUND(I304*H304,2)</f>
        <v>0</v>
      </c>
      <c r="BL304" s="2" t="s">
        <v>134</v>
      </c>
      <c r="BM304" s="133" t="s">
        <v>468</v>
      </c>
    </row>
    <row r="305" spans="2:47" s="17" customFormat="1" ht="11.25">
      <c r="B305" s="18"/>
      <c r="D305" s="135" t="s">
        <v>136</v>
      </c>
      <c r="F305" s="136" t="s">
        <v>469</v>
      </c>
      <c r="L305" s="18"/>
      <c r="M305" s="176"/>
      <c r="N305" s="177"/>
      <c r="O305" s="177"/>
      <c r="P305" s="177"/>
      <c r="Q305" s="177"/>
      <c r="R305" s="177"/>
      <c r="S305" s="177"/>
      <c r="T305" s="178"/>
      <c r="AT305" s="2" t="s">
        <v>136</v>
      </c>
      <c r="AU305" s="2" t="s">
        <v>85</v>
      </c>
    </row>
    <row r="306" spans="2:12" s="17" customFormat="1" ht="6.95" customHeight="1">
      <c r="B306" s="28"/>
      <c r="C306" s="29"/>
      <c r="D306" s="29"/>
      <c r="E306" s="29"/>
      <c r="F306" s="29"/>
      <c r="G306" s="29"/>
      <c r="H306" s="29"/>
      <c r="I306" s="29"/>
      <c r="J306" s="29"/>
      <c r="K306" s="29"/>
      <c r="L306" s="18"/>
    </row>
  </sheetData>
  <autoFilter ref="C88:K305"/>
  <mergeCells count="9">
    <mergeCell ref="E48:H48"/>
    <mergeCell ref="E50:H50"/>
    <mergeCell ref="E79:H79"/>
    <mergeCell ref="E81:H81"/>
    <mergeCell ref="L2:V2"/>
    <mergeCell ref="E7:H7"/>
    <mergeCell ref="E9:H9"/>
    <mergeCell ref="E18:H18"/>
    <mergeCell ref="E27:H27"/>
  </mergeCells>
  <hyperlinks>
    <hyperlink ref="F93" r:id="rId1" display="https://podminky.urs.cz/item/CS_URS_2023_01/113106123"/>
    <hyperlink ref="F96" r:id="rId2" display="https://podminky.urs.cz/item/CS_URS_2023_01/113202111"/>
    <hyperlink ref="F99" r:id="rId3" display="https://podminky.urs.cz/item/CS_URS_2023_01/113204111"/>
    <hyperlink ref="F102" r:id="rId4" display="https://podminky.urs.cz/item/CS_URS_2023_01/122251104"/>
    <hyperlink ref="F113" r:id="rId5" display="https://podminky.urs.cz/item/CS_URS_2023_01/122351104"/>
    <hyperlink ref="F122" r:id="rId6" display="https://podminky.urs.cz/item/CS_URS_2023_01/129911113"/>
    <hyperlink ref="F125" r:id="rId7" display="https://podminky.urs.cz/item/CS_URS_2023_01/129911122"/>
    <hyperlink ref="F128" r:id="rId8" display="https://podminky.urs.cz/item/CS_URS_2023_01/162751117"/>
    <hyperlink ref="F133" r:id="rId9" display="https://podminky.urs.cz/item/CS_URS_2023_01/162751119"/>
    <hyperlink ref="F137" r:id="rId10" display="https://podminky.urs.cz/item/CS_URS_2023_01/171151103"/>
    <hyperlink ref="F147" r:id="rId11" display="https://podminky.urs.cz/item/CS_URS_2023_01/171201201"/>
    <hyperlink ref="F152" r:id="rId12" display="https://podminky.urs.cz/item/CS_URS_2023_01/171201231"/>
    <hyperlink ref="F157" r:id="rId13" display="https://podminky.urs.cz/item/CS_URS_2023_01/181951114"/>
    <hyperlink ref="F162" r:id="rId14" display="https://podminky.urs.cz/item/CS_URS_2023_01/212752102"/>
    <hyperlink ref="F166" r:id="rId15" display="https://podminky.urs.cz/item/CS_URS_2023_01/212752501"/>
    <hyperlink ref="F170" r:id="rId16" display="https://podminky.urs.cz/item/CS_URS_2023_01/272313611"/>
    <hyperlink ref="F175" r:id="rId17" display="https://podminky.urs.cz/item/CS_URS_2023_01/273316121"/>
    <hyperlink ref="F179" r:id="rId18" display="https://podminky.urs.cz/item/CS_URS_2023_01/327215111"/>
    <hyperlink ref="F184" r:id="rId19" display="https://podminky.urs.cz/item/CS_URS_2023_01/564851111"/>
    <hyperlink ref="F188" r:id="rId20" display="https://podminky.urs.cz/item/CS_URS_2023_01/564861111"/>
    <hyperlink ref="F192" r:id="rId21" display="https://podminky.urs.cz/item/CS_URS_2023_01/596211113"/>
    <hyperlink ref="F207" r:id="rId22" display="https://podminky.urs.cz/item/CS_URS_2023_01/631311235"/>
    <hyperlink ref="F210" r:id="rId23" display="https://podminky.urs.cz/item/CS_URS_2023_01/631319204"/>
    <hyperlink ref="F214" r:id="rId24" display="https://podminky.urs.cz/item/CS_URS_2023_01/890211811"/>
    <hyperlink ref="F217" r:id="rId25" display="https://podminky.urs.cz/item/CS_URS_2023_01/894221116"/>
    <hyperlink ref="F220" r:id="rId26" display="https://podminky.urs.cz/item/CS_URS_2023_01/894812356"/>
    <hyperlink ref="F222" r:id="rId27" display="https://podminky.urs.cz/item/CS_URS_2023_01/895270101"/>
    <hyperlink ref="F227" r:id="rId28" display="https://podminky.urs.cz/item/CS_URS_2023_01/895270135"/>
    <hyperlink ref="F229" r:id="rId29" display="https://podminky.urs.cz/item/CS_URS_2023_01/895270201"/>
    <hyperlink ref="F232" r:id="rId30" display="https://podminky.urs.cz/item/CS_URS_2023_01/916131213"/>
    <hyperlink ref="F242" r:id="rId31" display="https://podminky.urs.cz/item/CS_URS_2023_01/916231213"/>
    <hyperlink ref="F251" r:id="rId32" display="https://podminky.urs.cz/item/CS_URS_2023_01/916991121"/>
    <hyperlink ref="F259" r:id="rId33" display="https://podminky.urs.cz/item/CS_URS_2023_01/919413121"/>
    <hyperlink ref="F264" r:id="rId34" display="https://podminky.urs.cz/item/CS_URS_2023_01/919441221"/>
    <hyperlink ref="F268" r:id="rId35" display="https://podminky.urs.cz/item/CS_URS_2023_01/919521140"/>
    <hyperlink ref="F275" r:id="rId36" display="https://podminky.urs.cz/item/CS_URS_2023_01/919726123"/>
    <hyperlink ref="F277" r:id="rId37" display="https://podminky.urs.cz/item/CS_URS_2023_01/935112111"/>
    <hyperlink ref="F279" r:id="rId38" display="https://podminky.urs.cz/item/CS_URS_2023_01/935112211"/>
    <hyperlink ref="F283" r:id="rId39" display="https://podminky.urs.cz/item/CS_URS_2023_01/935114111"/>
    <hyperlink ref="F287" r:id="rId40" display="https://podminky.urs.cz/item/CS_URS_2023_01/966008212"/>
    <hyperlink ref="F291" r:id="rId41" display="https://podminky.urs.cz/item/CS_URS_2023_01/997221561"/>
    <hyperlink ref="F294" r:id="rId42" display="https://podminky.urs.cz/item/CS_URS_2023_01/997221569"/>
    <hyperlink ref="F298" r:id="rId43" display="https://podminky.urs.cz/item/CS_URS_2023_01/997221611"/>
    <hyperlink ref="F301" r:id="rId44" display="https://podminky.urs.cz/item/CS_URS_2023_01/997221861"/>
    <hyperlink ref="F305" r:id="rId45" display="https://podminky.urs.cz/item/CS_URS_2023_01/998223011"/>
  </hyperlinks>
  <printOptions/>
  <pageMargins left="0.39375000000000004" right="0.39375000000000004" top="0.39375000000000004" bottom="0.39375000000000004" header="0.5" footer="0.5"/>
  <pageSetup horizontalDpi="600" verticalDpi="600" orientation="landscape" paperSize="9"/>
  <drawing r:id="rId4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01"/>
  <sheetViews>
    <sheetView showGridLines="0" workbookViewId="0" topLeftCell="A1"/>
  </sheetViews>
  <sheetFormatPr defaultColWidth="9.33203125" defaultRowHeight="11.2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2" t="s">
        <v>88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85</v>
      </c>
    </row>
    <row r="4" spans="2:46" ht="24.95" customHeight="1">
      <c r="B4" s="5"/>
      <c r="D4" s="6" t="s">
        <v>95</v>
      </c>
      <c r="L4" s="5"/>
      <c r="M4" s="76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12" t="s">
        <v>16</v>
      </c>
      <c r="L6" s="5"/>
    </row>
    <row r="7" spans="2:12" ht="16.5" customHeight="1">
      <c r="B7" s="5"/>
      <c r="E7" s="294" t="str">
        <f>'Rekapitulace stavby'!K6</f>
        <v>Výstavba chodníku podél sil. III_3589, Chrudim - Vlčnov</v>
      </c>
      <c r="F7" s="295"/>
      <c r="G7" s="295"/>
      <c r="H7" s="295"/>
      <c r="L7" s="5"/>
    </row>
    <row r="8" spans="2:12" s="17" customFormat="1" ht="12" customHeight="1">
      <c r="B8" s="18"/>
      <c r="D8" s="12" t="s">
        <v>96</v>
      </c>
      <c r="L8" s="18"/>
    </row>
    <row r="9" spans="2:12" s="17" customFormat="1" ht="16.5" customHeight="1">
      <c r="B9" s="18"/>
      <c r="E9" s="276" t="s">
        <v>470</v>
      </c>
      <c r="F9" s="296"/>
      <c r="G9" s="296"/>
      <c r="H9" s="296"/>
      <c r="L9" s="18"/>
    </row>
    <row r="10" spans="2:12" s="17" customFormat="1" ht="11.25">
      <c r="B10" s="18"/>
      <c r="L10" s="18"/>
    </row>
    <row r="11" spans="2:12" s="17" customFormat="1" ht="12" customHeight="1">
      <c r="B11" s="18"/>
      <c r="D11" s="12" t="s">
        <v>18</v>
      </c>
      <c r="F11" s="10" t="s">
        <v>19</v>
      </c>
      <c r="I11" s="12" t="s">
        <v>20</v>
      </c>
      <c r="J11" s="10" t="s">
        <v>19</v>
      </c>
      <c r="L11" s="18"/>
    </row>
    <row r="12" spans="2:12" s="17" customFormat="1" ht="12" customHeight="1">
      <c r="B12" s="18"/>
      <c r="D12" s="12" t="s">
        <v>21</v>
      </c>
      <c r="F12" s="10" t="s">
        <v>22</v>
      </c>
      <c r="I12" s="12" t="s">
        <v>23</v>
      </c>
      <c r="J12" s="38" t="str">
        <f>'Rekapitulace stavby'!AN8</f>
        <v>12. 1. 2022</v>
      </c>
      <c r="L12" s="18"/>
    </row>
    <row r="13" spans="2:12" s="17" customFormat="1" ht="10.9" customHeight="1">
      <c r="B13" s="18"/>
      <c r="L13" s="18"/>
    </row>
    <row r="14" spans="2:12" s="17" customFormat="1" ht="12" customHeight="1">
      <c r="B14" s="18"/>
      <c r="D14" s="12" t="s">
        <v>25</v>
      </c>
      <c r="I14" s="12" t="s">
        <v>26</v>
      </c>
      <c r="J14" s="10" t="s">
        <v>27</v>
      </c>
      <c r="L14" s="18"/>
    </row>
    <row r="15" spans="2:12" s="17" customFormat="1" ht="18" customHeight="1">
      <c r="B15" s="18"/>
      <c r="E15" s="10" t="s">
        <v>28</v>
      </c>
      <c r="I15" s="12" t="s">
        <v>29</v>
      </c>
      <c r="J15" s="10" t="s">
        <v>30</v>
      </c>
      <c r="L15" s="18"/>
    </row>
    <row r="16" spans="2:12" s="17" customFormat="1" ht="6.95" customHeight="1">
      <c r="B16" s="18"/>
      <c r="L16" s="18"/>
    </row>
    <row r="17" spans="2:12" s="17" customFormat="1" ht="12" customHeight="1">
      <c r="B17" s="18"/>
      <c r="D17" s="12" t="s">
        <v>31</v>
      </c>
      <c r="I17" s="12" t="s">
        <v>26</v>
      </c>
      <c r="J17" s="13" t="str">
        <f>'Rekapitulace stavby'!AN13</f>
        <v>Vyplň údaj</v>
      </c>
      <c r="L17" s="18"/>
    </row>
    <row r="18" spans="2:12" s="17" customFormat="1" ht="18" customHeight="1">
      <c r="B18" s="18"/>
      <c r="E18" s="297" t="str">
        <f>'Rekapitulace stavby'!E14</f>
        <v>Vyplň údaj</v>
      </c>
      <c r="F18" s="261"/>
      <c r="G18" s="261"/>
      <c r="H18" s="261"/>
      <c r="I18" s="12" t="s">
        <v>29</v>
      </c>
      <c r="J18" s="13" t="str">
        <f>'Rekapitulace stavby'!AN14</f>
        <v>Vyplň údaj</v>
      </c>
      <c r="L18" s="18"/>
    </row>
    <row r="19" spans="2:12" s="17" customFormat="1" ht="6.95" customHeight="1">
      <c r="B19" s="18"/>
      <c r="L19" s="18"/>
    </row>
    <row r="20" spans="2:12" s="17" customFormat="1" ht="12" customHeight="1">
      <c r="B20" s="18"/>
      <c r="D20" s="12" t="s">
        <v>33</v>
      </c>
      <c r="I20" s="12" t="s">
        <v>26</v>
      </c>
      <c r="J20" s="10" t="s">
        <v>34</v>
      </c>
      <c r="L20" s="18"/>
    </row>
    <row r="21" spans="2:12" s="17" customFormat="1" ht="18" customHeight="1">
      <c r="B21" s="18"/>
      <c r="E21" s="10" t="s">
        <v>35</v>
      </c>
      <c r="I21" s="12" t="s">
        <v>29</v>
      </c>
      <c r="J21" s="10" t="s">
        <v>36</v>
      </c>
      <c r="L21" s="18"/>
    </row>
    <row r="22" spans="2:12" s="17" customFormat="1" ht="6.95" customHeight="1">
      <c r="B22" s="18"/>
      <c r="L22" s="18"/>
    </row>
    <row r="23" spans="2:12" s="17" customFormat="1" ht="12" customHeight="1">
      <c r="B23" s="18"/>
      <c r="D23" s="12" t="s">
        <v>38</v>
      </c>
      <c r="I23" s="12" t="s">
        <v>26</v>
      </c>
      <c r="J23" s="10" t="s">
        <v>34</v>
      </c>
      <c r="L23" s="18"/>
    </row>
    <row r="24" spans="2:12" s="17" customFormat="1" ht="18" customHeight="1">
      <c r="B24" s="18"/>
      <c r="E24" s="10" t="s">
        <v>35</v>
      </c>
      <c r="I24" s="12" t="s">
        <v>29</v>
      </c>
      <c r="J24" s="10" t="s">
        <v>36</v>
      </c>
      <c r="L24" s="18"/>
    </row>
    <row r="25" spans="2:12" s="17" customFormat="1" ht="6.95" customHeight="1">
      <c r="B25" s="18"/>
      <c r="L25" s="18"/>
    </row>
    <row r="26" spans="2:12" s="17" customFormat="1" ht="12" customHeight="1">
      <c r="B26" s="18"/>
      <c r="D26" s="12" t="s">
        <v>39</v>
      </c>
      <c r="L26" s="18"/>
    </row>
    <row r="27" spans="2:12" s="77" customFormat="1" ht="16.5" customHeight="1">
      <c r="B27" s="78"/>
      <c r="E27" s="265" t="s">
        <v>19</v>
      </c>
      <c r="F27" s="265"/>
      <c r="G27" s="265"/>
      <c r="H27" s="265"/>
      <c r="L27" s="78"/>
    </row>
    <row r="28" spans="2:12" s="17" customFormat="1" ht="6.95" customHeight="1">
      <c r="B28" s="18"/>
      <c r="L28" s="18"/>
    </row>
    <row r="29" spans="2:12" s="17" customFormat="1" ht="6.95" customHeight="1">
      <c r="B29" s="18"/>
      <c r="D29" s="39"/>
      <c r="E29" s="39"/>
      <c r="F29" s="39"/>
      <c r="G29" s="39"/>
      <c r="H29" s="39"/>
      <c r="I29" s="39"/>
      <c r="J29" s="39"/>
      <c r="K29" s="39"/>
      <c r="L29" s="18"/>
    </row>
    <row r="30" spans="2:12" s="17" customFormat="1" ht="25.35" customHeight="1">
      <c r="B30" s="18"/>
      <c r="D30" s="79" t="s">
        <v>41</v>
      </c>
      <c r="J30" s="53">
        <f>ROUND(J81,2)</f>
        <v>0</v>
      </c>
      <c r="L30" s="18"/>
    </row>
    <row r="31" spans="2:12" s="17" customFormat="1" ht="6.95" customHeight="1">
      <c r="B31" s="18"/>
      <c r="D31" s="39"/>
      <c r="E31" s="39"/>
      <c r="F31" s="39"/>
      <c r="G31" s="39"/>
      <c r="H31" s="39"/>
      <c r="I31" s="39"/>
      <c r="J31" s="39"/>
      <c r="K31" s="39"/>
      <c r="L31" s="18"/>
    </row>
    <row r="32" spans="2:12" s="17" customFormat="1" ht="14.45" customHeight="1">
      <c r="B32" s="18"/>
      <c r="F32" s="21" t="s">
        <v>43</v>
      </c>
      <c r="I32" s="21" t="s">
        <v>42</v>
      </c>
      <c r="J32" s="21" t="s">
        <v>44</v>
      </c>
      <c r="L32" s="18"/>
    </row>
    <row r="33" spans="2:12" s="17" customFormat="1" ht="14.45" customHeight="1">
      <c r="B33" s="18"/>
      <c r="D33" s="41" t="s">
        <v>45</v>
      </c>
      <c r="E33" s="12" t="s">
        <v>46</v>
      </c>
      <c r="F33" s="80">
        <f>ROUND((SUM(BE81:BE100)),2)</f>
        <v>0</v>
      </c>
      <c r="I33" s="81">
        <v>0.21</v>
      </c>
      <c r="J33" s="80">
        <f>ROUND(((SUM(BE81:BE100))*I33),2)</f>
        <v>0</v>
      </c>
      <c r="L33" s="18"/>
    </row>
    <row r="34" spans="2:12" s="17" customFormat="1" ht="14.45" customHeight="1">
      <c r="B34" s="18"/>
      <c r="E34" s="12" t="s">
        <v>47</v>
      </c>
      <c r="F34" s="80">
        <f>ROUND((SUM(BF81:BF100)),2)</f>
        <v>0</v>
      </c>
      <c r="I34" s="81">
        <v>0.15</v>
      </c>
      <c r="J34" s="80">
        <f>ROUND(((SUM(BF81:BF100))*I34),2)</f>
        <v>0</v>
      </c>
      <c r="L34" s="18"/>
    </row>
    <row r="35" spans="2:12" s="17" customFormat="1" ht="14.45" customHeight="1" hidden="1">
      <c r="B35" s="18"/>
      <c r="E35" s="12" t="s">
        <v>48</v>
      </c>
      <c r="F35" s="80">
        <f>ROUND((SUM(BG81:BG100)),2)</f>
        <v>0</v>
      </c>
      <c r="I35" s="81">
        <v>0.21</v>
      </c>
      <c r="J35" s="80">
        <f aca="true" t="shared" si="0" ref="J35:J37">0</f>
        <v>0</v>
      </c>
      <c r="L35" s="18"/>
    </row>
    <row r="36" spans="2:12" s="17" customFormat="1" ht="14.45" customHeight="1" hidden="1">
      <c r="B36" s="18"/>
      <c r="E36" s="12" t="s">
        <v>49</v>
      </c>
      <c r="F36" s="80">
        <f>ROUND((SUM(BH81:BH100)),2)</f>
        <v>0</v>
      </c>
      <c r="I36" s="81">
        <v>0.15</v>
      </c>
      <c r="J36" s="80">
        <f t="shared" si="0"/>
        <v>0</v>
      </c>
      <c r="L36" s="18"/>
    </row>
    <row r="37" spans="2:12" s="17" customFormat="1" ht="14.45" customHeight="1" hidden="1">
      <c r="B37" s="18"/>
      <c r="E37" s="12" t="s">
        <v>50</v>
      </c>
      <c r="F37" s="80">
        <f>ROUND((SUM(BI81:BI100)),2)</f>
        <v>0</v>
      </c>
      <c r="I37" s="81">
        <v>0</v>
      </c>
      <c r="J37" s="80">
        <f t="shared" si="0"/>
        <v>0</v>
      </c>
      <c r="L37" s="18"/>
    </row>
    <row r="38" spans="2:12" s="17" customFormat="1" ht="6.95" customHeight="1">
      <c r="B38" s="18"/>
      <c r="L38" s="18"/>
    </row>
    <row r="39" spans="2:12" s="17" customFormat="1" ht="25.35" customHeight="1">
      <c r="B39" s="18"/>
      <c r="C39" s="82"/>
      <c r="D39" s="83" t="s">
        <v>51</v>
      </c>
      <c r="E39" s="43"/>
      <c r="F39" s="43"/>
      <c r="G39" s="84" t="s">
        <v>52</v>
      </c>
      <c r="H39" s="85" t="s">
        <v>53</v>
      </c>
      <c r="I39" s="43"/>
      <c r="J39" s="86">
        <f>SUM(J30:J37)</f>
        <v>0</v>
      </c>
      <c r="K39" s="87"/>
      <c r="L39" s="18"/>
    </row>
    <row r="40" spans="2:12" s="17" customFormat="1" ht="14.4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18"/>
    </row>
    <row r="44" spans="2:12" s="17" customFormat="1" ht="6.95" customHeight="1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18"/>
    </row>
    <row r="45" spans="2:12" s="17" customFormat="1" ht="24.95" customHeight="1">
      <c r="B45" s="18"/>
      <c r="C45" s="6" t="s">
        <v>98</v>
      </c>
      <c r="L45" s="18"/>
    </row>
    <row r="46" spans="2:12" s="17" customFormat="1" ht="6.95" customHeight="1">
      <c r="B46" s="18"/>
      <c r="L46" s="18"/>
    </row>
    <row r="47" spans="2:12" s="17" customFormat="1" ht="12" customHeight="1">
      <c r="B47" s="18"/>
      <c r="C47" s="12" t="s">
        <v>16</v>
      </c>
      <c r="L47" s="18"/>
    </row>
    <row r="48" spans="2:12" s="17" customFormat="1" ht="16.5" customHeight="1">
      <c r="B48" s="18"/>
      <c r="E48" s="294" t="str">
        <f>E7</f>
        <v>Výstavba chodníku podél sil. III_3589, Chrudim - Vlčnov</v>
      </c>
      <c r="F48" s="295"/>
      <c r="G48" s="295"/>
      <c r="H48" s="295"/>
      <c r="L48" s="18"/>
    </row>
    <row r="49" spans="2:12" s="17" customFormat="1" ht="12" customHeight="1">
      <c r="B49" s="18"/>
      <c r="C49" s="12" t="s">
        <v>96</v>
      </c>
      <c r="L49" s="18"/>
    </row>
    <row r="50" spans="2:12" s="17" customFormat="1" ht="16.5" customHeight="1">
      <c r="B50" s="18"/>
      <c r="E50" s="276" t="str">
        <f>E9</f>
        <v>029/2021_2 - SO 101 Chodník NN</v>
      </c>
      <c r="F50" s="296"/>
      <c r="G50" s="296"/>
      <c r="H50" s="296"/>
      <c r="L50" s="18"/>
    </row>
    <row r="51" spans="2:12" s="17" customFormat="1" ht="6.95" customHeight="1">
      <c r="B51" s="18"/>
      <c r="L51" s="18"/>
    </row>
    <row r="52" spans="2:12" s="17" customFormat="1" ht="12" customHeight="1">
      <c r="B52" s="18"/>
      <c r="C52" s="12" t="s">
        <v>21</v>
      </c>
      <c r="F52" s="10" t="str">
        <f>F12</f>
        <v>Vlčnov</v>
      </c>
      <c r="I52" s="12" t="s">
        <v>23</v>
      </c>
      <c r="J52" s="38" t="str">
        <f>IF(J12="","",J12)</f>
        <v>12. 1. 2022</v>
      </c>
      <c r="L52" s="18"/>
    </row>
    <row r="53" spans="2:12" s="17" customFormat="1" ht="6.95" customHeight="1">
      <c r="B53" s="18"/>
      <c r="L53" s="18"/>
    </row>
    <row r="54" spans="2:12" s="17" customFormat="1" ht="15.2" customHeight="1">
      <c r="B54" s="18"/>
      <c r="C54" s="12" t="s">
        <v>25</v>
      </c>
      <c r="F54" s="10" t="str">
        <f>E15</f>
        <v>Město Chrudim</v>
      </c>
      <c r="I54" s="12" t="s">
        <v>33</v>
      </c>
      <c r="J54" s="15" t="str">
        <f>E21</f>
        <v>DI PROJEKT s.r.o.</v>
      </c>
      <c r="L54" s="18"/>
    </row>
    <row r="55" spans="2:12" s="17" customFormat="1" ht="15.2" customHeight="1">
      <c r="B55" s="18"/>
      <c r="C55" s="12" t="s">
        <v>31</v>
      </c>
      <c r="F55" s="10" t="str">
        <f>IF(E18="","",E18)</f>
        <v>Vyplň údaj</v>
      </c>
      <c r="I55" s="12" t="s">
        <v>38</v>
      </c>
      <c r="J55" s="15" t="str">
        <f>E24</f>
        <v>DI PROJEKT s.r.o.</v>
      </c>
      <c r="L55" s="18"/>
    </row>
    <row r="56" spans="2:12" s="17" customFormat="1" ht="10.35" customHeight="1">
      <c r="B56" s="18"/>
      <c r="L56" s="18"/>
    </row>
    <row r="57" spans="2:12" s="17" customFormat="1" ht="29.25" customHeight="1">
      <c r="B57" s="18"/>
      <c r="C57" s="88" t="s">
        <v>99</v>
      </c>
      <c r="D57" s="82"/>
      <c r="E57" s="82"/>
      <c r="F57" s="82"/>
      <c r="G57" s="82"/>
      <c r="H57" s="82"/>
      <c r="I57" s="82"/>
      <c r="J57" s="89" t="s">
        <v>100</v>
      </c>
      <c r="K57" s="82"/>
      <c r="L57" s="18"/>
    </row>
    <row r="58" spans="2:12" s="17" customFormat="1" ht="10.35" customHeight="1">
      <c r="B58" s="18"/>
      <c r="L58" s="18"/>
    </row>
    <row r="59" spans="2:47" s="17" customFormat="1" ht="22.9" customHeight="1">
      <c r="B59" s="18"/>
      <c r="C59" s="90" t="s">
        <v>73</v>
      </c>
      <c r="J59" s="53">
        <f aca="true" t="shared" si="1" ref="J59:J61">J81</f>
        <v>0</v>
      </c>
      <c r="L59" s="18"/>
      <c r="AU59" s="2" t="s">
        <v>101</v>
      </c>
    </row>
    <row r="60" spans="2:12" s="91" customFormat="1" ht="24.95" customHeight="1">
      <c r="B60" s="92"/>
      <c r="D60" s="93" t="s">
        <v>102</v>
      </c>
      <c r="E60" s="94"/>
      <c r="F60" s="94"/>
      <c r="G60" s="94"/>
      <c r="H60" s="94"/>
      <c r="I60" s="94"/>
      <c r="J60" s="95">
        <f t="shared" si="1"/>
        <v>0</v>
      </c>
      <c r="L60" s="92"/>
    </row>
    <row r="61" spans="2:12" s="96" customFormat="1" ht="19.9" customHeight="1">
      <c r="B61" s="97"/>
      <c r="D61" s="98" t="s">
        <v>103</v>
      </c>
      <c r="E61" s="99"/>
      <c r="F61" s="99"/>
      <c r="G61" s="99"/>
      <c r="H61" s="99"/>
      <c r="I61" s="99"/>
      <c r="J61" s="100">
        <f t="shared" si="1"/>
        <v>0</v>
      </c>
      <c r="L61" s="97"/>
    </row>
    <row r="62" spans="2:12" s="17" customFormat="1" ht="21.75" customHeight="1">
      <c r="B62" s="18"/>
      <c r="L62" s="18"/>
    </row>
    <row r="63" spans="2:12" s="17" customFormat="1" ht="6.95" customHeight="1"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18"/>
    </row>
    <row r="67" spans="2:12" s="17" customFormat="1" ht="6.95" customHeight="1"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18"/>
    </row>
    <row r="68" spans="2:12" s="17" customFormat="1" ht="24.95" customHeight="1">
      <c r="B68" s="18"/>
      <c r="C68" s="6" t="s">
        <v>112</v>
      </c>
      <c r="L68" s="18"/>
    </row>
    <row r="69" spans="2:12" s="17" customFormat="1" ht="6.95" customHeight="1">
      <c r="B69" s="18"/>
      <c r="L69" s="18"/>
    </row>
    <row r="70" spans="2:12" s="17" customFormat="1" ht="12" customHeight="1">
      <c r="B70" s="18"/>
      <c r="C70" s="12" t="s">
        <v>16</v>
      </c>
      <c r="L70" s="18"/>
    </row>
    <row r="71" spans="2:12" s="17" customFormat="1" ht="16.5" customHeight="1">
      <c r="B71" s="18"/>
      <c r="E71" s="294" t="str">
        <f>E7</f>
        <v>Výstavba chodníku podél sil. III_3589, Chrudim - Vlčnov</v>
      </c>
      <c r="F71" s="295"/>
      <c r="G71" s="295"/>
      <c r="H71" s="295"/>
      <c r="L71" s="18"/>
    </row>
    <row r="72" spans="2:12" s="17" customFormat="1" ht="12" customHeight="1">
      <c r="B72" s="18"/>
      <c r="C72" s="12" t="s">
        <v>96</v>
      </c>
      <c r="L72" s="18"/>
    </row>
    <row r="73" spans="2:12" s="17" customFormat="1" ht="16.5" customHeight="1">
      <c r="B73" s="18"/>
      <c r="E73" s="276" t="str">
        <f>E9</f>
        <v>029/2021_2 - SO 101 Chodník NN</v>
      </c>
      <c r="F73" s="296"/>
      <c r="G73" s="296"/>
      <c r="H73" s="296"/>
      <c r="L73" s="18"/>
    </row>
    <row r="74" spans="2:12" s="17" customFormat="1" ht="6.95" customHeight="1">
      <c r="B74" s="18"/>
      <c r="L74" s="18"/>
    </row>
    <row r="75" spans="2:12" s="17" customFormat="1" ht="12" customHeight="1">
      <c r="B75" s="18"/>
      <c r="C75" s="12" t="s">
        <v>21</v>
      </c>
      <c r="F75" s="10" t="str">
        <f>F12</f>
        <v>Vlčnov</v>
      </c>
      <c r="I75" s="12" t="s">
        <v>23</v>
      </c>
      <c r="J75" s="38" t="str">
        <f>IF(J12="","",J12)</f>
        <v>12. 1. 2022</v>
      </c>
      <c r="L75" s="18"/>
    </row>
    <row r="76" spans="2:12" s="17" customFormat="1" ht="6.95" customHeight="1">
      <c r="B76" s="18"/>
      <c r="L76" s="18"/>
    </row>
    <row r="77" spans="2:12" s="17" customFormat="1" ht="15.2" customHeight="1">
      <c r="B77" s="18"/>
      <c r="C77" s="12" t="s">
        <v>25</v>
      </c>
      <c r="F77" s="10" t="str">
        <f>E15</f>
        <v>Město Chrudim</v>
      </c>
      <c r="I77" s="12" t="s">
        <v>33</v>
      </c>
      <c r="J77" s="15" t="str">
        <f>E21</f>
        <v>DI PROJEKT s.r.o.</v>
      </c>
      <c r="L77" s="18"/>
    </row>
    <row r="78" spans="2:12" s="17" customFormat="1" ht="15.2" customHeight="1">
      <c r="B78" s="18"/>
      <c r="C78" s="12" t="s">
        <v>31</v>
      </c>
      <c r="F78" s="10" t="str">
        <f>IF(E18="","",E18)</f>
        <v>Vyplň údaj</v>
      </c>
      <c r="I78" s="12" t="s">
        <v>38</v>
      </c>
      <c r="J78" s="15" t="str">
        <f>E24</f>
        <v>DI PROJEKT s.r.o.</v>
      </c>
      <c r="L78" s="18"/>
    </row>
    <row r="79" spans="2:12" s="17" customFormat="1" ht="10.35" customHeight="1">
      <c r="B79" s="18"/>
      <c r="L79" s="18"/>
    </row>
    <row r="80" spans="2:20" s="101" customFormat="1" ht="29.25" customHeight="1">
      <c r="B80" s="102"/>
      <c r="C80" s="103" t="s">
        <v>113</v>
      </c>
      <c r="D80" s="104" t="s">
        <v>60</v>
      </c>
      <c r="E80" s="104" t="s">
        <v>56</v>
      </c>
      <c r="F80" s="104" t="s">
        <v>57</v>
      </c>
      <c r="G80" s="104" t="s">
        <v>114</v>
      </c>
      <c r="H80" s="104" t="s">
        <v>115</v>
      </c>
      <c r="I80" s="104" t="s">
        <v>116</v>
      </c>
      <c r="J80" s="104" t="s">
        <v>100</v>
      </c>
      <c r="K80" s="105" t="s">
        <v>117</v>
      </c>
      <c r="L80" s="102"/>
      <c r="M80" s="45" t="s">
        <v>19</v>
      </c>
      <c r="N80" s="46" t="s">
        <v>45</v>
      </c>
      <c r="O80" s="46" t="s">
        <v>118</v>
      </c>
      <c r="P80" s="46" t="s">
        <v>119</v>
      </c>
      <c r="Q80" s="46" t="s">
        <v>120</v>
      </c>
      <c r="R80" s="46" t="s">
        <v>121</v>
      </c>
      <c r="S80" s="46" t="s">
        <v>122</v>
      </c>
      <c r="T80" s="47" t="s">
        <v>123</v>
      </c>
    </row>
    <row r="81" spans="2:63" s="17" customFormat="1" ht="22.9" customHeight="1">
      <c r="B81" s="18"/>
      <c r="C81" s="51" t="s">
        <v>124</v>
      </c>
      <c r="J81" s="106">
        <f aca="true" t="shared" si="2" ref="J81:J83">BK81</f>
        <v>0</v>
      </c>
      <c r="L81" s="18"/>
      <c r="M81" s="48"/>
      <c r="N81" s="39"/>
      <c r="O81" s="39"/>
      <c r="P81" s="107">
        <f aca="true" t="shared" si="3" ref="P81:P82">P82</f>
        <v>0</v>
      </c>
      <c r="Q81" s="39"/>
      <c r="R81" s="107">
        <f aca="true" t="shared" si="4" ref="R81:R82">R82</f>
        <v>0.0997512</v>
      </c>
      <c r="S81" s="39"/>
      <c r="T81" s="108">
        <f aca="true" t="shared" si="5" ref="T81:T82">T82</f>
        <v>0</v>
      </c>
      <c r="AT81" s="2" t="s">
        <v>74</v>
      </c>
      <c r="AU81" s="2" t="s">
        <v>101</v>
      </c>
      <c r="BK81" s="109">
        <f aca="true" t="shared" si="6" ref="BK81:BK82">BK82</f>
        <v>0</v>
      </c>
    </row>
    <row r="82" spans="2:63" s="110" customFormat="1" ht="25.9" customHeight="1">
      <c r="B82" s="111"/>
      <c r="D82" s="112" t="s">
        <v>74</v>
      </c>
      <c r="E82" s="113" t="s">
        <v>125</v>
      </c>
      <c r="F82" s="113" t="s">
        <v>126</v>
      </c>
      <c r="J82" s="114">
        <f t="shared" si="2"/>
        <v>0</v>
      </c>
      <c r="L82" s="111"/>
      <c r="M82" s="115"/>
      <c r="P82" s="116">
        <f t="shared" si="3"/>
        <v>0</v>
      </c>
      <c r="R82" s="116">
        <f t="shared" si="4"/>
        <v>0.0997512</v>
      </c>
      <c r="T82" s="117">
        <f t="shared" si="5"/>
        <v>0</v>
      </c>
      <c r="AR82" s="112" t="s">
        <v>83</v>
      </c>
      <c r="AT82" s="118" t="s">
        <v>74</v>
      </c>
      <c r="AU82" s="118" t="s">
        <v>75</v>
      </c>
      <c r="AY82" s="112" t="s">
        <v>127</v>
      </c>
      <c r="BK82" s="119">
        <f t="shared" si="6"/>
        <v>0</v>
      </c>
    </row>
    <row r="83" spans="2:63" s="110" customFormat="1" ht="22.9" customHeight="1">
      <c r="B83" s="111"/>
      <c r="D83" s="112" t="s">
        <v>74</v>
      </c>
      <c r="E83" s="120" t="s">
        <v>83</v>
      </c>
      <c r="F83" s="120" t="s">
        <v>128</v>
      </c>
      <c r="J83" s="121">
        <f t="shared" si="2"/>
        <v>0</v>
      </c>
      <c r="L83" s="111"/>
      <c r="M83" s="115"/>
      <c r="P83" s="116">
        <f>SUM(P84:P100)</f>
        <v>0</v>
      </c>
      <c r="R83" s="116">
        <f>SUM(R84:R100)</f>
        <v>0.0997512</v>
      </c>
      <c r="T83" s="117">
        <f>SUM(T84:T100)</f>
        <v>0</v>
      </c>
      <c r="AR83" s="112" t="s">
        <v>83</v>
      </c>
      <c r="AT83" s="118" t="s">
        <v>74</v>
      </c>
      <c r="AU83" s="118" t="s">
        <v>83</v>
      </c>
      <c r="AY83" s="112" t="s">
        <v>127</v>
      </c>
      <c r="BK83" s="119">
        <f>SUM(BK84:BK100)</f>
        <v>0</v>
      </c>
    </row>
    <row r="84" spans="2:65" s="17" customFormat="1" ht="24.2" customHeight="1">
      <c r="B84" s="18"/>
      <c r="C84" s="122" t="s">
        <v>83</v>
      </c>
      <c r="D84" s="122" t="s">
        <v>129</v>
      </c>
      <c r="E84" s="123" t="s">
        <v>471</v>
      </c>
      <c r="F84" s="124" t="s">
        <v>472</v>
      </c>
      <c r="G84" s="125" t="s">
        <v>154</v>
      </c>
      <c r="H84" s="126">
        <v>94.596</v>
      </c>
      <c r="I84" s="127"/>
      <c r="J84" s="128">
        <f>ROUND(I84*H84,2)</f>
        <v>0</v>
      </c>
      <c r="K84" s="124" t="s">
        <v>133</v>
      </c>
      <c r="L84" s="18"/>
      <c r="M84" s="129" t="s">
        <v>19</v>
      </c>
      <c r="N84" s="130" t="s">
        <v>46</v>
      </c>
      <c r="P84" s="131">
        <f>O84*H84</f>
        <v>0</v>
      </c>
      <c r="Q84" s="131">
        <v>0</v>
      </c>
      <c r="R84" s="131">
        <f>Q84*H84</f>
        <v>0</v>
      </c>
      <c r="S84" s="131">
        <v>0</v>
      </c>
      <c r="T84" s="132">
        <f>S84*H84</f>
        <v>0</v>
      </c>
      <c r="AR84" s="133" t="s">
        <v>134</v>
      </c>
      <c r="AT84" s="133" t="s">
        <v>129</v>
      </c>
      <c r="AU84" s="133" t="s">
        <v>85</v>
      </c>
      <c r="AY84" s="2" t="s">
        <v>127</v>
      </c>
      <c r="BE84" s="134">
        <f>IF(N84="základní",J84,0)</f>
        <v>0</v>
      </c>
      <c r="BF84" s="134">
        <f>IF(N84="snížená",J84,0)</f>
        <v>0</v>
      </c>
      <c r="BG84" s="134">
        <f>IF(N84="zákl. přenesená",J84,0)</f>
        <v>0</v>
      </c>
      <c r="BH84" s="134">
        <f>IF(N84="sníž. přenesená",J84,0)</f>
        <v>0</v>
      </c>
      <c r="BI84" s="134">
        <f>IF(N84="nulová",J84,0)</f>
        <v>0</v>
      </c>
      <c r="BJ84" s="2" t="s">
        <v>83</v>
      </c>
      <c r="BK84" s="134">
        <f>ROUND(I84*H84,2)</f>
        <v>0</v>
      </c>
      <c r="BL84" s="2" t="s">
        <v>134</v>
      </c>
      <c r="BM84" s="133" t="s">
        <v>473</v>
      </c>
    </row>
    <row r="85" spans="2:47" s="17" customFormat="1" ht="11.25">
      <c r="B85" s="18"/>
      <c r="D85" s="135" t="s">
        <v>136</v>
      </c>
      <c r="F85" s="136" t="s">
        <v>474</v>
      </c>
      <c r="L85" s="18"/>
      <c r="M85" s="137"/>
      <c r="T85" s="42"/>
      <c r="AT85" s="2" t="s">
        <v>136</v>
      </c>
      <c r="AU85" s="2" t="s">
        <v>85</v>
      </c>
    </row>
    <row r="86" spans="2:51" s="138" customFormat="1" ht="33.75">
      <c r="B86" s="139"/>
      <c r="D86" s="140" t="s">
        <v>138</v>
      </c>
      <c r="E86" s="141" t="s">
        <v>19</v>
      </c>
      <c r="F86" s="142" t="s">
        <v>475</v>
      </c>
      <c r="H86" s="143">
        <v>94.596</v>
      </c>
      <c r="L86" s="139"/>
      <c r="M86" s="144"/>
      <c r="T86" s="145"/>
      <c r="AT86" s="141" t="s">
        <v>138</v>
      </c>
      <c r="AU86" s="141" t="s">
        <v>85</v>
      </c>
      <c r="AV86" s="138" t="s">
        <v>85</v>
      </c>
      <c r="AW86" s="138" t="s">
        <v>37</v>
      </c>
      <c r="AX86" s="138" t="s">
        <v>83</v>
      </c>
      <c r="AY86" s="141" t="s">
        <v>127</v>
      </c>
    </row>
    <row r="87" spans="2:65" s="17" customFormat="1" ht="24.2" customHeight="1">
      <c r="B87" s="18"/>
      <c r="C87" s="122" t="s">
        <v>85</v>
      </c>
      <c r="D87" s="122" t="s">
        <v>129</v>
      </c>
      <c r="E87" s="123" t="s">
        <v>476</v>
      </c>
      <c r="F87" s="124" t="s">
        <v>477</v>
      </c>
      <c r="G87" s="125" t="s">
        <v>132</v>
      </c>
      <c r="H87" s="126">
        <v>662</v>
      </c>
      <c r="I87" s="127"/>
      <c r="J87" s="128">
        <f>ROUND(I87*H87,2)</f>
        <v>0</v>
      </c>
      <c r="K87" s="124" t="s">
        <v>133</v>
      </c>
      <c r="L87" s="18"/>
      <c r="M87" s="129" t="s">
        <v>19</v>
      </c>
      <c r="N87" s="130" t="s">
        <v>46</v>
      </c>
      <c r="P87" s="131">
        <f>O87*H87</f>
        <v>0</v>
      </c>
      <c r="Q87" s="131">
        <v>0</v>
      </c>
      <c r="R87" s="131">
        <f>Q87*H87</f>
        <v>0</v>
      </c>
      <c r="S87" s="131">
        <v>0</v>
      </c>
      <c r="T87" s="132">
        <f>S87*H87</f>
        <v>0</v>
      </c>
      <c r="AR87" s="133" t="s">
        <v>134</v>
      </c>
      <c r="AT87" s="133" t="s">
        <v>129</v>
      </c>
      <c r="AU87" s="133" t="s">
        <v>85</v>
      </c>
      <c r="AY87" s="2" t="s">
        <v>127</v>
      </c>
      <c r="BE87" s="134">
        <f>IF(N87="základní",J87,0)</f>
        <v>0</v>
      </c>
      <c r="BF87" s="134">
        <f>IF(N87="snížená",J87,0)</f>
        <v>0</v>
      </c>
      <c r="BG87" s="134">
        <f>IF(N87="zákl. přenesená",J87,0)</f>
        <v>0</v>
      </c>
      <c r="BH87" s="134">
        <f>IF(N87="sníž. přenesená",J87,0)</f>
        <v>0</v>
      </c>
      <c r="BI87" s="134">
        <f>IF(N87="nulová",J87,0)</f>
        <v>0</v>
      </c>
      <c r="BJ87" s="2" t="s">
        <v>83</v>
      </c>
      <c r="BK87" s="134">
        <f>ROUND(I87*H87,2)</f>
        <v>0</v>
      </c>
      <c r="BL87" s="2" t="s">
        <v>134</v>
      </c>
      <c r="BM87" s="133" t="s">
        <v>478</v>
      </c>
    </row>
    <row r="88" spans="2:47" s="17" customFormat="1" ht="11.25">
      <c r="B88" s="18"/>
      <c r="D88" s="135" t="s">
        <v>136</v>
      </c>
      <c r="F88" s="136" t="s">
        <v>479</v>
      </c>
      <c r="L88" s="18"/>
      <c r="M88" s="137"/>
      <c r="T88" s="42"/>
      <c r="AT88" s="2" t="s">
        <v>136</v>
      </c>
      <c r="AU88" s="2" t="s">
        <v>85</v>
      </c>
    </row>
    <row r="89" spans="2:51" s="146" customFormat="1" ht="11.25">
      <c r="B89" s="147"/>
      <c r="D89" s="140" t="s">
        <v>138</v>
      </c>
      <c r="E89" s="148" t="s">
        <v>19</v>
      </c>
      <c r="F89" s="149" t="s">
        <v>480</v>
      </c>
      <c r="H89" s="148" t="s">
        <v>19</v>
      </c>
      <c r="L89" s="147"/>
      <c r="M89" s="150"/>
      <c r="T89" s="151"/>
      <c r="AT89" s="148" t="s">
        <v>138</v>
      </c>
      <c r="AU89" s="148" t="s">
        <v>85</v>
      </c>
      <c r="AV89" s="146" t="s">
        <v>83</v>
      </c>
      <c r="AW89" s="146" t="s">
        <v>37</v>
      </c>
      <c r="AX89" s="146" t="s">
        <v>75</v>
      </c>
      <c r="AY89" s="148" t="s">
        <v>127</v>
      </c>
    </row>
    <row r="90" spans="2:51" s="138" customFormat="1" ht="11.25">
      <c r="B90" s="139"/>
      <c r="D90" s="140" t="s">
        <v>138</v>
      </c>
      <c r="E90" s="141" t="s">
        <v>19</v>
      </c>
      <c r="F90" s="142" t="s">
        <v>481</v>
      </c>
      <c r="H90" s="143">
        <v>662</v>
      </c>
      <c r="L90" s="139"/>
      <c r="M90" s="144"/>
      <c r="T90" s="145"/>
      <c r="AT90" s="141" t="s">
        <v>138</v>
      </c>
      <c r="AU90" s="141" t="s">
        <v>85</v>
      </c>
      <c r="AV90" s="138" t="s">
        <v>85</v>
      </c>
      <c r="AW90" s="138" t="s">
        <v>37</v>
      </c>
      <c r="AX90" s="138" t="s">
        <v>83</v>
      </c>
      <c r="AY90" s="141" t="s">
        <v>127</v>
      </c>
    </row>
    <row r="91" spans="2:65" s="17" customFormat="1" ht="24.2" customHeight="1">
      <c r="B91" s="18"/>
      <c r="C91" s="122" t="s">
        <v>146</v>
      </c>
      <c r="D91" s="122" t="s">
        <v>129</v>
      </c>
      <c r="E91" s="123" t="s">
        <v>482</v>
      </c>
      <c r="F91" s="124" t="s">
        <v>483</v>
      </c>
      <c r="G91" s="125" t="s">
        <v>132</v>
      </c>
      <c r="H91" s="126">
        <v>662</v>
      </c>
      <c r="I91" s="127"/>
      <c r="J91" s="128">
        <f>ROUND(I91*H91,2)</f>
        <v>0</v>
      </c>
      <c r="K91" s="124" t="s">
        <v>133</v>
      </c>
      <c r="L91" s="18"/>
      <c r="M91" s="129" t="s">
        <v>19</v>
      </c>
      <c r="N91" s="130" t="s">
        <v>46</v>
      </c>
      <c r="P91" s="131">
        <f>O91*H91</f>
        <v>0</v>
      </c>
      <c r="Q91" s="131">
        <v>0</v>
      </c>
      <c r="R91" s="131">
        <f>Q91*H91</f>
        <v>0</v>
      </c>
      <c r="S91" s="131">
        <v>0</v>
      </c>
      <c r="T91" s="132">
        <f>S91*H91</f>
        <v>0</v>
      </c>
      <c r="AR91" s="133" t="s">
        <v>134</v>
      </c>
      <c r="AT91" s="133" t="s">
        <v>129</v>
      </c>
      <c r="AU91" s="133" t="s">
        <v>85</v>
      </c>
      <c r="AY91" s="2" t="s">
        <v>127</v>
      </c>
      <c r="BE91" s="134">
        <f>IF(N91="základní",J91,0)</f>
        <v>0</v>
      </c>
      <c r="BF91" s="134">
        <f>IF(N91="snížená",J91,0)</f>
        <v>0</v>
      </c>
      <c r="BG91" s="134">
        <f>IF(N91="zákl. přenesená",J91,0)</f>
        <v>0</v>
      </c>
      <c r="BH91" s="134">
        <f>IF(N91="sníž. přenesená",J91,0)</f>
        <v>0</v>
      </c>
      <c r="BI91" s="134">
        <f>IF(N91="nulová",J91,0)</f>
        <v>0</v>
      </c>
      <c r="BJ91" s="2" t="s">
        <v>83</v>
      </c>
      <c r="BK91" s="134">
        <f>ROUND(I91*H91,2)</f>
        <v>0</v>
      </c>
      <c r="BL91" s="2" t="s">
        <v>134</v>
      </c>
      <c r="BM91" s="133" t="s">
        <v>484</v>
      </c>
    </row>
    <row r="92" spans="2:47" s="17" customFormat="1" ht="11.25">
      <c r="B92" s="18"/>
      <c r="D92" s="135" t="s">
        <v>136</v>
      </c>
      <c r="F92" s="136" t="s">
        <v>485</v>
      </c>
      <c r="L92" s="18"/>
      <c r="M92" s="137"/>
      <c r="T92" s="42"/>
      <c r="AT92" s="2" t="s">
        <v>136</v>
      </c>
      <c r="AU92" s="2" t="s">
        <v>85</v>
      </c>
    </row>
    <row r="93" spans="2:51" s="138" customFormat="1" ht="11.25">
      <c r="B93" s="139"/>
      <c r="D93" s="140" t="s">
        <v>138</v>
      </c>
      <c r="E93" s="141" t="s">
        <v>19</v>
      </c>
      <c r="F93" s="142" t="s">
        <v>486</v>
      </c>
      <c r="H93" s="143">
        <v>662</v>
      </c>
      <c r="L93" s="139"/>
      <c r="M93" s="144"/>
      <c r="T93" s="145"/>
      <c r="AT93" s="141" t="s">
        <v>138</v>
      </c>
      <c r="AU93" s="141" t="s">
        <v>85</v>
      </c>
      <c r="AV93" s="138" t="s">
        <v>85</v>
      </c>
      <c r="AW93" s="138" t="s">
        <v>37</v>
      </c>
      <c r="AX93" s="138" t="s">
        <v>83</v>
      </c>
      <c r="AY93" s="141" t="s">
        <v>127</v>
      </c>
    </row>
    <row r="94" spans="2:65" s="17" customFormat="1" ht="16.5" customHeight="1">
      <c r="B94" s="18"/>
      <c r="C94" s="166" t="s">
        <v>134</v>
      </c>
      <c r="D94" s="166" t="s">
        <v>211</v>
      </c>
      <c r="E94" s="167" t="s">
        <v>487</v>
      </c>
      <c r="F94" s="168" t="s">
        <v>488</v>
      </c>
      <c r="G94" s="169" t="s">
        <v>489</v>
      </c>
      <c r="H94" s="170">
        <v>33.762</v>
      </c>
      <c r="I94" s="171"/>
      <c r="J94" s="172">
        <f>ROUND(I94*H94,2)</f>
        <v>0</v>
      </c>
      <c r="K94" s="168" t="s">
        <v>133</v>
      </c>
      <c r="L94" s="173"/>
      <c r="M94" s="174" t="s">
        <v>19</v>
      </c>
      <c r="N94" s="175" t="s">
        <v>46</v>
      </c>
      <c r="P94" s="131">
        <f>O94*H94</f>
        <v>0</v>
      </c>
      <c r="Q94" s="131">
        <v>0.001</v>
      </c>
      <c r="R94" s="131">
        <f>Q94*H94</f>
        <v>0.033762</v>
      </c>
      <c r="S94" s="131">
        <v>0</v>
      </c>
      <c r="T94" s="132">
        <f>S94*H94</f>
        <v>0</v>
      </c>
      <c r="AR94" s="133" t="s">
        <v>188</v>
      </c>
      <c r="AT94" s="133" t="s">
        <v>211</v>
      </c>
      <c r="AU94" s="133" t="s">
        <v>85</v>
      </c>
      <c r="AY94" s="2" t="s">
        <v>127</v>
      </c>
      <c r="BE94" s="134">
        <f>IF(N94="základní",J94,0)</f>
        <v>0</v>
      </c>
      <c r="BF94" s="134">
        <f>IF(N94="snížená",J94,0)</f>
        <v>0</v>
      </c>
      <c r="BG94" s="134">
        <f>IF(N94="zákl. přenesená",J94,0)</f>
        <v>0</v>
      </c>
      <c r="BH94" s="134">
        <f>IF(N94="sníž. přenesená",J94,0)</f>
        <v>0</v>
      </c>
      <c r="BI94" s="134">
        <f>IF(N94="nulová",J94,0)</f>
        <v>0</v>
      </c>
      <c r="BJ94" s="2" t="s">
        <v>83</v>
      </c>
      <c r="BK94" s="134">
        <f>ROUND(I94*H94,2)</f>
        <v>0</v>
      </c>
      <c r="BL94" s="2" t="s">
        <v>134</v>
      </c>
      <c r="BM94" s="133" t="s">
        <v>490</v>
      </c>
    </row>
    <row r="95" spans="2:51" s="138" customFormat="1" ht="11.25">
      <c r="B95" s="139"/>
      <c r="D95" s="140" t="s">
        <v>138</v>
      </c>
      <c r="E95" s="141" t="s">
        <v>19</v>
      </c>
      <c r="F95" s="142" t="s">
        <v>491</v>
      </c>
      <c r="H95" s="143">
        <v>33.762</v>
      </c>
      <c r="L95" s="139"/>
      <c r="M95" s="144"/>
      <c r="T95" s="145"/>
      <c r="AT95" s="141" t="s">
        <v>138</v>
      </c>
      <c r="AU95" s="141" t="s">
        <v>85</v>
      </c>
      <c r="AV95" s="138" t="s">
        <v>85</v>
      </c>
      <c r="AW95" s="138" t="s">
        <v>37</v>
      </c>
      <c r="AX95" s="138" t="s">
        <v>83</v>
      </c>
      <c r="AY95" s="141" t="s">
        <v>127</v>
      </c>
    </row>
    <row r="96" spans="2:65" s="17" customFormat="1" ht="21.75" customHeight="1">
      <c r="B96" s="18"/>
      <c r="C96" s="122" t="s">
        <v>165</v>
      </c>
      <c r="D96" s="122" t="s">
        <v>129</v>
      </c>
      <c r="E96" s="123" t="s">
        <v>492</v>
      </c>
      <c r="F96" s="124" t="s">
        <v>493</v>
      </c>
      <c r="G96" s="125" t="s">
        <v>132</v>
      </c>
      <c r="H96" s="126">
        <v>152.4</v>
      </c>
      <c r="I96" s="127"/>
      <c r="J96" s="128">
        <f>ROUND(I96*H96,2)</f>
        <v>0</v>
      </c>
      <c r="K96" s="124" t="s">
        <v>133</v>
      </c>
      <c r="L96" s="18"/>
      <c r="M96" s="129" t="s">
        <v>19</v>
      </c>
      <c r="N96" s="130" t="s">
        <v>46</v>
      </c>
      <c r="P96" s="131">
        <f>O96*H96</f>
        <v>0</v>
      </c>
      <c r="Q96" s="131">
        <v>8.3E-05</v>
      </c>
      <c r="R96" s="131">
        <f>Q96*H96</f>
        <v>0.0126492</v>
      </c>
      <c r="S96" s="131">
        <v>0</v>
      </c>
      <c r="T96" s="132">
        <f>S96*H96</f>
        <v>0</v>
      </c>
      <c r="AR96" s="133" t="s">
        <v>134</v>
      </c>
      <c r="AT96" s="133" t="s">
        <v>129</v>
      </c>
      <c r="AU96" s="133" t="s">
        <v>85</v>
      </c>
      <c r="AY96" s="2" t="s">
        <v>127</v>
      </c>
      <c r="BE96" s="134">
        <f>IF(N96="základní",J96,0)</f>
        <v>0</v>
      </c>
      <c r="BF96" s="134">
        <f>IF(N96="snížená",J96,0)</f>
        <v>0</v>
      </c>
      <c r="BG96" s="134">
        <f>IF(N96="zákl. přenesená",J96,0)</f>
        <v>0</v>
      </c>
      <c r="BH96" s="134">
        <f>IF(N96="sníž. přenesená",J96,0)</f>
        <v>0</v>
      </c>
      <c r="BI96" s="134">
        <f>IF(N96="nulová",J96,0)</f>
        <v>0</v>
      </c>
      <c r="BJ96" s="2" t="s">
        <v>83</v>
      </c>
      <c r="BK96" s="134">
        <f>ROUND(I96*H96,2)</f>
        <v>0</v>
      </c>
      <c r="BL96" s="2" t="s">
        <v>134</v>
      </c>
      <c r="BM96" s="133" t="s">
        <v>494</v>
      </c>
    </row>
    <row r="97" spans="2:47" s="17" customFormat="1" ht="11.25">
      <c r="B97" s="18"/>
      <c r="D97" s="135" t="s">
        <v>136</v>
      </c>
      <c r="F97" s="136" t="s">
        <v>495</v>
      </c>
      <c r="L97" s="18"/>
      <c r="M97" s="137"/>
      <c r="T97" s="42"/>
      <c r="AT97" s="2" t="s">
        <v>136</v>
      </c>
      <c r="AU97" s="2" t="s">
        <v>85</v>
      </c>
    </row>
    <row r="98" spans="2:51" s="138" customFormat="1" ht="11.25">
      <c r="B98" s="139"/>
      <c r="D98" s="140" t="s">
        <v>138</v>
      </c>
      <c r="E98" s="141" t="s">
        <v>19</v>
      </c>
      <c r="F98" s="142" t="s">
        <v>496</v>
      </c>
      <c r="H98" s="143">
        <v>152.4</v>
      </c>
      <c r="L98" s="139"/>
      <c r="M98" s="144"/>
      <c r="T98" s="145"/>
      <c r="AT98" s="141" t="s">
        <v>138</v>
      </c>
      <c r="AU98" s="141" t="s">
        <v>85</v>
      </c>
      <c r="AV98" s="138" t="s">
        <v>85</v>
      </c>
      <c r="AW98" s="138" t="s">
        <v>37</v>
      </c>
      <c r="AX98" s="138" t="s">
        <v>83</v>
      </c>
      <c r="AY98" s="141" t="s">
        <v>127</v>
      </c>
    </row>
    <row r="99" spans="2:65" s="17" customFormat="1" ht="16.5" customHeight="1">
      <c r="B99" s="18"/>
      <c r="C99" s="166" t="s">
        <v>176</v>
      </c>
      <c r="D99" s="166" t="s">
        <v>211</v>
      </c>
      <c r="E99" s="167" t="s">
        <v>497</v>
      </c>
      <c r="F99" s="168" t="s">
        <v>498</v>
      </c>
      <c r="G99" s="169" t="s">
        <v>132</v>
      </c>
      <c r="H99" s="170">
        <v>152.4</v>
      </c>
      <c r="I99" s="171"/>
      <c r="J99" s="172">
        <f>ROUND(I99*H99,2)</f>
        <v>0</v>
      </c>
      <c r="K99" s="168" t="s">
        <v>19</v>
      </c>
      <c r="L99" s="173"/>
      <c r="M99" s="174" t="s">
        <v>19</v>
      </c>
      <c r="N99" s="175" t="s">
        <v>46</v>
      </c>
      <c r="P99" s="131">
        <f>O99*H99</f>
        <v>0</v>
      </c>
      <c r="Q99" s="131">
        <v>0.00035</v>
      </c>
      <c r="R99" s="131">
        <f>Q99*H99</f>
        <v>0.05334</v>
      </c>
      <c r="S99" s="131">
        <v>0</v>
      </c>
      <c r="T99" s="132">
        <f>S99*H99</f>
        <v>0</v>
      </c>
      <c r="AR99" s="133" t="s">
        <v>188</v>
      </c>
      <c r="AT99" s="133" t="s">
        <v>211</v>
      </c>
      <c r="AU99" s="133" t="s">
        <v>85</v>
      </c>
      <c r="AY99" s="2" t="s">
        <v>127</v>
      </c>
      <c r="BE99" s="134">
        <f>IF(N99="základní",J99,0)</f>
        <v>0</v>
      </c>
      <c r="BF99" s="134">
        <f>IF(N99="snížená",J99,0)</f>
        <v>0</v>
      </c>
      <c r="BG99" s="134">
        <f>IF(N99="zákl. přenesená",J99,0)</f>
        <v>0</v>
      </c>
      <c r="BH99" s="134">
        <f>IF(N99="sníž. přenesená",J99,0)</f>
        <v>0</v>
      </c>
      <c r="BI99" s="134">
        <f>IF(N99="nulová",J99,0)</f>
        <v>0</v>
      </c>
      <c r="BJ99" s="2" t="s">
        <v>83</v>
      </c>
      <c r="BK99" s="134">
        <f>ROUND(I99*H99,2)</f>
        <v>0</v>
      </c>
      <c r="BL99" s="2" t="s">
        <v>134</v>
      </c>
      <c r="BM99" s="133" t="s">
        <v>499</v>
      </c>
    </row>
    <row r="100" spans="2:51" s="138" customFormat="1" ht="11.25">
      <c r="B100" s="139"/>
      <c r="D100" s="140" t="s">
        <v>138</v>
      </c>
      <c r="E100" s="141" t="s">
        <v>19</v>
      </c>
      <c r="F100" s="142" t="s">
        <v>500</v>
      </c>
      <c r="H100" s="143">
        <v>152.4</v>
      </c>
      <c r="L100" s="139"/>
      <c r="M100" s="179"/>
      <c r="N100" s="180"/>
      <c r="O100" s="180"/>
      <c r="P100" s="180"/>
      <c r="Q100" s="180"/>
      <c r="R100" s="180"/>
      <c r="S100" s="180"/>
      <c r="T100" s="181"/>
      <c r="AT100" s="141" t="s">
        <v>138</v>
      </c>
      <c r="AU100" s="141" t="s">
        <v>85</v>
      </c>
      <c r="AV100" s="138" t="s">
        <v>85</v>
      </c>
      <c r="AW100" s="138" t="s">
        <v>37</v>
      </c>
      <c r="AX100" s="138" t="s">
        <v>83</v>
      </c>
      <c r="AY100" s="141" t="s">
        <v>127</v>
      </c>
    </row>
    <row r="101" spans="2:12" s="17" customFormat="1" ht="6.95" customHeight="1">
      <c r="B101" s="28"/>
      <c r="C101" s="29"/>
      <c r="D101" s="29"/>
      <c r="E101" s="29"/>
      <c r="F101" s="29"/>
      <c r="G101" s="29"/>
      <c r="H101" s="29"/>
      <c r="I101" s="29"/>
      <c r="J101" s="29"/>
      <c r="K101" s="29"/>
      <c r="L101" s="18"/>
    </row>
  </sheetData>
  <autoFilter ref="C80:K100"/>
  <mergeCells count="9">
    <mergeCell ref="E48:H48"/>
    <mergeCell ref="E50:H50"/>
    <mergeCell ref="E71:H71"/>
    <mergeCell ref="E73:H73"/>
    <mergeCell ref="L2:V2"/>
    <mergeCell ref="E7:H7"/>
    <mergeCell ref="E9:H9"/>
    <mergeCell ref="E18:H18"/>
    <mergeCell ref="E27:H27"/>
  </mergeCells>
  <hyperlinks>
    <hyperlink ref="F85" r:id="rId1" display="https://podminky.urs.cz/item/CS_URS_2023_01/174151103"/>
    <hyperlink ref="F88" r:id="rId2" display="https://podminky.urs.cz/item/CS_URS_2023_01/181351003"/>
    <hyperlink ref="F92" r:id="rId3" display="https://podminky.urs.cz/item/CS_URS_2023_01/181411131"/>
    <hyperlink ref="F97" r:id="rId4" display="https://podminky.urs.cz/item/CS_URS_2023_01/181451164"/>
  </hyperlinks>
  <printOptions/>
  <pageMargins left="0.39375000000000004" right="0.39375000000000004" top="0.39375000000000004" bottom="0.39375000000000004" header="0.5" footer="0.5"/>
  <pageSetup horizontalDpi="600" verticalDpi="600" orientation="landscape" paperSize="9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228"/>
  <sheetViews>
    <sheetView showGridLines="0" workbookViewId="0" topLeftCell="A1"/>
  </sheetViews>
  <sheetFormatPr defaultColWidth="9.33203125" defaultRowHeight="11.2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2" t="s">
        <v>91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85</v>
      </c>
    </row>
    <row r="4" spans="2:46" ht="24.95" customHeight="1">
      <c r="B4" s="5"/>
      <c r="D4" s="6" t="s">
        <v>95</v>
      </c>
      <c r="L4" s="5"/>
      <c r="M4" s="76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12" t="s">
        <v>16</v>
      </c>
      <c r="L6" s="5"/>
    </row>
    <row r="7" spans="2:12" ht="16.5" customHeight="1">
      <c r="B7" s="5"/>
      <c r="E7" s="294" t="str">
        <f>'Rekapitulace stavby'!K6</f>
        <v>Výstavba chodníku podél sil. III_3589, Chrudim - Vlčnov</v>
      </c>
      <c r="F7" s="295"/>
      <c r="G7" s="295"/>
      <c r="H7" s="295"/>
      <c r="L7" s="5"/>
    </row>
    <row r="8" spans="2:12" s="17" customFormat="1" ht="12" customHeight="1">
      <c r="B8" s="18"/>
      <c r="D8" s="12" t="s">
        <v>96</v>
      </c>
      <c r="L8" s="18"/>
    </row>
    <row r="9" spans="2:12" s="17" customFormat="1" ht="16.5" customHeight="1">
      <c r="B9" s="18"/>
      <c r="E9" s="276" t="s">
        <v>501</v>
      </c>
      <c r="F9" s="296"/>
      <c r="G9" s="296"/>
      <c r="H9" s="296"/>
      <c r="L9" s="18"/>
    </row>
    <row r="10" spans="2:12" s="17" customFormat="1" ht="11.25">
      <c r="B10" s="18"/>
      <c r="L10" s="18"/>
    </row>
    <row r="11" spans="2:12" s="17" customFormat="1" ht="12" customHeight="1">
      <c r="B11" s="18"/>
      <c r="D11" s="12" t="s">
        <v>18</v>
      </c>
      <c r="F11" s="10" t="s">
        <v>19</v>
      </c>
      <c r="I11" s="12" t="s">
        <v>20</v>
      </c>
      <c r="J11" s="10" t="s">
        <v>19</v>
      </c>
      <c r="L11" s="18"/>
    </row>
    <row r="12" spans="2:12" s="17" customFormat="1" ht="12" customHeight="1">
      <c r="B12" s="18"/>
      <c r="D12" s="12" t="s">
        <v>21</v>
      </c>
      <c r="F12" s="10" t="s">
        <v>22</v>
      </c>
      <c r="I12" s="12" t="s">
        <v>23</v>
      </c>
      <c r="J12" s="38" t="str">
        <f>'Rekapitulace stavby'!AN8</f>
        <v>12. 1. 2022</v>
      </c>
      <c r="L12" s="18"/>
    </row>
    <row r="13" spans="2:12" s="17" customFormat="1" ht="10.9" customHeight="1">
      <c r="B13" s="18"/>
      <c r="L13" s="18"/>
    </row>
    <row r="14" spans="2:12" s="17" customFormat="1" ht="12" customHeight="1">
      <c r="B14" s="18"/>
      <c r="D14" s="12" t="s">
        <v>25</v>
      </c>
      <c r="I14" s="12" t="s">
        <v>26</v>
      </c>
      <c r="J14" s="10" t="s">
        <v>27</v>
      </c>
      <c r="L14" s="18"/>
    </row>
    <row r="15" spans="2:12" s="17" customFormat="1" ht="18" customHeight="1">
      <c r="B15" s="18"/>
      <c r="E15" s="10" t="s">
        <v>28</v>
      </c>
      <c r="I15" s="12" t="s">
        <v>29</v>
      </c>
      <c r="J15" s="10" t="s">
        <v>30</v>
      </c>
      <c r="L15" s="18"/>
    </row>
    <row r="16" spans="2:12" s="17" customFormat="1" ht="6.95" customHeight="1">
      <c r="B16" s="18"/>
      <c r="L16" s="18"/>
    </row>
    <row r="17" spans="2:12" s="17" customFormat="1" ht="12" customHeight="1">
      <c r="B17" s="18"/>
      <c r="D17" s="12" t="s">
        <v>31</v>
      </c>
      <c r="I17" s="12" t="s">
        <v>26</v>
      </c>
      <c r="J17" s="13" t="str">
        <f>'Rekapitulace stavby'!AN13</f>
        <v>Vyplň údaj</v>
      </c>
      <c r="L17" s="18"/>
    </row>
    <row r="18" spans="2:12" s="17" customFormat="1" ht="18" customHeight="1">
      <c r="B18" s="18"/>
      <c r="E18" s="297" t="str">
        <f>'Rekapitulace stavby'!E14</f>
        <v>Vyplň údaj</v>
      </c>
      <c r="F18" s="261"/>
      <c r="G18" s="261"/>
      <c r="H18" s="261"/>
      <c r="I18" s="12" t="s">
        <v>29</v>
      </c>
      <c r="J18" s="13" t="str">
        <f>'Rekapitulace stavby'!AN14</f>
        <v>Vyplň údaj</v>
      </c>
      <c r="L18" s="18"/>
    </row>
    <row r="19" spans="2:12" s="17" customFormat="1" ht="6.95" customHeight="1">
      <c r="B19" s="18"/>
      <c r="L19" s="18"/>
    </row>
    <row r="20" spans="2:12" s="17" customFormat="1" ht="12" customHeight="1">
      <c r="B20" s="18"/>
      <c r="D20" s="12" t="s">
        <v>33</v>
      </c>
      <c r="I20" s="12" t="s">
        <v>26</v>
      </c>
      <c r="J20" s="10" t="s">
        <v>34</v>
      </c>
      <c r="L20" s="18"/>
    </row>
    <row r="21" spans="2:12" s="17" customFormat="1" ht="18" customHeight="1">
      <c r="B21" s="18"/>
      <c r="E21" s="10" t="s">
        <v>35</v>
      </c>
      <c r="I21" s="12" t="s">
        <v>29</v>
      </c>
      <c r="J21" s="10" t="s">
        <v>36</v>
      </c>
      <c r="L21" s="18"/>
    </row>
    <row r="22" spans="2:12" s="17" customFormat="1" ht="6.95" customHeight="1">
      <c r="B22" s="18"/>
      <c r="L22" s="18"/>
    </row>
    <row r="23" spans="2:12" s="17" customFormat="1" ht="12" customHeight="1">
      <c r="B23" s="18"/>
      <c r="D23" s="12" t="s">
        <v>38</v>
      </c>
      <c r="I23" s="12" t="s">
        <v>26</v>
      </c>
      <c r="J23" s="10" t="s">
        <v>34</v>
      </c>
      <c r="L23" s="18"/>
    </row>
    <row r="24" spans="2:12" s="17" customFormat="1" ht="18" customHeight="1">
      <c r="B24" s="18"/>
      <c r="E24" s="10" t="s">
        <v>35</v>
      </c>
      <c r="I24" s="12" t="s">
        <v>29</v>
      </c>
      <c r="J24" s="10" t="s">
        <v>36</v>
      </c>
      <c r="L24" s="18"/>
    </row>
    <row r="25" spans="2:12" s="17" customFormat="1" ht="6.95" customHeight="1">
      <c r="B25" s="18"/>
      <c r="L25" s="18"/>
    </row>
    <row r="26" spans="2:12" s="17" customFormat="1" ht="12" customHeight="1">
      <c r="B26" s="18"/>
      <c r="D26" s="12" t="s">
        <v>39</v>
      </c>
      <c r="L26" s="18"/>
    </row>
    <row r="27" spans="2:12" s="77" customFormat="1" ht="16.5" customHeight="1">
      <c r="B27" s="78"/>
      <c r="E27" s="265" t="s">
        <v>19</v>
      </c>
      <c r="F27" s="265"/>
      <c r="G27" s="265"/>
      <c r="H27" s="265"/>
      <c r="L27" s="78"/>
    </row>
    <row r="28" spans="2:12" s="17" customFormat="1" ht="6.95" customHeight="1">
      <c r="B28" s="18"/>
      <c r="L28" s="18"/>
    </row>
    <row r="29" spans="2:12" s="17" customFormat="1" ht="6.95" customHeight="1">
      <c r="B29" s="18"/>
      <c r="D29" s="39"/>
      <c r="E29" s="39"/>
      <c r="F29" s="39"/>
      <c r="G29" s="39"/>
      <c r="H29" s="39"/>
      <c r="I29" s="39"/>
      <c r="J29" s="39"/>
      <c r="K29" s="39"/>
      <c r="L29" s="18"/>
    </row>
    <row r="30" spans="2:12" s="17" customFormat="1" ht="25.35" customHeight="1">
      <c r="B30" s="18"/>
      <c r="D30" s="79" t="s">
        <v>41</v>
      </c>
      <c r="J30" s="53">
        <f>ROUND(J90,2)</f>
        <v>0</v>
      </c>
      <c r="L30" s="18"/>
    </row>
    <row r="31" spans="2:12" s="17" customFormat="1" ht="6.95" customHeight="1">
      <c r="B31" s="18"/>
      <c r="D31" s="39"/>
      <c r="E31" s="39"/>
      <c r="F31" s="39"/>
      <c r="G31" s="39"/>
      <c r="H31" s="39"/>
      <c r="I31" s="39"/>
      <c r="J31" s="39"/>
      <c r="K31" s="39"/>
      <c r="L31" s="18"/>
    </row>
    <row r="32" spans="2:12" s="17" customFormat="1" ht="14.45" customHeight="1">
      <c r="B32" s="18"/>
      <c r="F32" s="21" t="s">
        <v>43</v>
      </c>
      <c r="I32" s="21" t="s">
        <v>42</v>
      </c>
      <c r="J32" s="21" t="s">
        <v>44</v>
      </c>
      <c r="L32" s="18"/>
    </row>
    <row r="33" spans="2:12" s="17" customFormat="1" ht="14.45" customHeight="1">
      <c r="B33" s="18"/>
      <c r="D33" s="41" t="s">
        <v>45</v>
      </c>
      <c r="E33" s="12" t="s">
        <v>46</v>
      </c>
      <c r="F33" s="80">
        <f>ROUND((SUM(BE90:BE227)),2)</f>
        <v>0</v>
      </c>
      <c r="I33" s="81">
        <v>0.21</v>
      </c>
      <c r="J33" s="80">
        <f>ROUND(((SUM(BE90:BE227))*I33),2)</f>
        <v>0</v>
      </c>
      <c r="L33" s="18"/>
    </row>
    <row r="34" spans="2:12" s="17" customFormat="1" ht="14.45" customHeight="1">
      <c r="B34" s="18"/>
      <c r="E34" s="12" t="s">
        <v>47</v>
      </c>
      <c r="F34" s="80">
        <f>ROUND((SUM(BF90:BF227)),2)</f>
        <v>0</v>
      </c>
      <c r="I34" s="81">
        <v>0.15</v>
      </c>
      <c r="J34" s="80">
        <f>ROUND(((SUM(BF90:BF227))*I34),2)</f>
        <v>0</v>
      </c>
      <c r="L34" s="18"/>
    </row>
    <row r="35" spans="2:12" s="17" customFormat="1" ht="14.45" customHeight="1" hidden="1">
      <c r="B35" s="18"/>
      <c r="E35" s="12" t="s">
        <v>48</v>
      </c>
      <c r="F35" s="80">
        <f>ROUND((SUM(BG90:BG227)),2)</f>
        <v>0</v>
      </c>
      <c r="I35" s="81">
        <v>0.21</v>
      </c>
      <c r="J35" s="80">
        <f aca="true" t="shared" si="0" ref="J35:J37">0</f>
        <v>0</v>
      </c>
      <c r="L35" s="18"/>
    </row>
    <row r="36" spans="2:12" s="17" customFormat="1" ht="14.45" customHeight="1" hidden="1">
      <c r="B36" s="18"/>
      <c r="E36" s="12" t="s">
        <v>49</v>
      </c>
      <c r="F36" s="80">
        <f>ROUND((SUM(BH90:BH227)),2)</f>
        <v>0</v>
      </c>
      <c r="I36" s="81">
        <v>0.15</v>
      </c>
      <c r="J36" s="80">
        <f t="shared" si="0"/>
        <v>0</v>
      </c>
      <c r="L36" s="18"/>
    </row>
    <row r="37" spans="2:12" s="17" customFormat="1" ht="14.45" customHeight="1" hidden="1">
      <c r="B37" s="18"/>
      <c r="E37" s="12" t="s">
        <v>50</v>
      </c>
      <c r="F37" s="80">
        <f>ROUND((SUM(BI90:BI227)),2)</f>
        <v>0</v>
      </c>
      <c r="I37" s="81">
        <v>0</v>
      </c>
      <c r="J37" s="80">
        <f t="shared" si="0"/>
        <v>0</v>
      </c>
      <c r="L37" s="18"/>
    </row>
    <row r="38" spans="2:12" s="17" customFormat="1" ht="6.95" customHeight="1">
      <c r="B38" s="18"/>
      <c r="L38" s="18"/>
    </row>
    <row r="39" spans="2:12" s="17" customFormat="1" ht="25.35" customHeight="1">
      <c r="B39" s="18"/>
      <c r="C39" s="82"/>
      <c r="D39" s="83" t="s">
        <v>51</v>
      </c>
      <c r="E39" s="43"/>
      <c r="F39" s="43"/>
      <c r="G39" s="84" t="s">
        <v>52</v>
      </c>
      <c r="H39" s="85" t="s">
        <v>53</v>
      </c>
      <c r="I39" s="43"/>
      <c r="J39" s="86">
        <f>SUM(J30:J37)</f>
        <v>0</v>
      </c>
      <c r="K39" s="87"/>
      <c r="L39" s="18"/>
    </row>
    <row r="40" spans="2:12" s="17" customFormat="1" ht="14.4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18"/>
    </row>
    <row r="44" spans="2:12" s="17" customFormat="1" ht="6.95" customHeight="1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18"/>
    </row>
    <row r="45" spans="2:12" s="17" customFormat="1" ht="24.95" customHeight="1">
      <c r="B45" s="18"/>
      <c r="C45" s="6" t="s">
        <v>98</v>
      </c>
      <c r="L45" s="18"/>
    </row>
    <row r="46" spans="2:12" s="17" customFormat="1" ht="6.95" customHeight="1">
      <c r="B46" s="18"/>
      <c r="L46" s="18"/>
    </row>
    <row r="47" spans="2:12" s="17" customFormat="1" ht="12" customHeight="1">
      <c r="B47" s="18"/>
      <c r="C47" s="12" t="s">
        <v>16</v>
      </c>
      <c r="L47" s="18"/>
    </row>
    <row r="48" spans="2:12" s="17" customFormat="1" ht="16.5" customHeight="1">
      <c r="B48" s="18"/>
      <c r="E48" s="294" t="str">
        <f>E7</f>
        <v>Výstavba chodníku podél sil. III_3589, Chrudim - Vlčnov</v>
      </c>
      <c r="F48" s="295"/>
      <c r="G48" s="295"/>
      <c r="H48" s="295"/>
      <c r="L48" s="18"/>
    </row>
    <row r="49" spans="2:12" s="17" customFormat="1" ht="12" customHeight="1">
      <c r="B49" s="18"/>
      <c r="C49" s="12" t="s">
        <v>96</v>
      </c>
      <c r="L49" s="18"/>
    </row>
    <row r="50" spans="2:12" s="17" customFormat="1" ht="16.5" customHeight="1">
      <c r="B50" s="18"/>
      <c r="E50" s="276" t="str">
        <f>E9</f>
        <v>029/2021_3 - SO 401 Patní práh a gabion NN</v>
      </c>
      <c r="F50" s="296"/>
      <c r="G50" s="296"/>
      <c r="H50" s="296"/>
      <c r="L50" s="18"/>
    </row>
    <row r="51" spans="2:12" s="17" customFormat="1" ht="6.95" customHeight="1">
      <c r="B51" s="18"/>
      <c r="L51" s="18"/>
    </row>
    <row r="52" spans="2:12" s="17" customFormat="1" ht="12" customHeight="1">
      <c r="B52" s="18"/>
      <c r="C52" s="12" t="s">
        <v>21</v>
      </c>
      <c r="F52" s="10" t="str">
        <f>F12</f>
        <v>Vlčnov</v>
      </c>
      <c r="I52" s="12" t="s">
        <v>23</v>
      </c>
      <c r="J52" s="38" t="str">
        <f>IF(J12="","",J12)</f>
        <v>12. 1. 2022</v>
      </c>
      <c r="L52" s="18"/>
    </row>
    <row r="53" spans="2:12" s="17" customFormat="1" ht="6.95" customHeight="1">
      <c r="B53" s="18"/>
      <c r="L53" s="18"/>
    </row>
    <row r="54" spans="2:12" s="17" customFormat="1" ht="15.2" customHeight="1">
      <c r="B54" s="18"/>
      <c r="C54" s="12" t="s">
        <v>25</v>
      </c>
      <c r="F54" s="10" t="str">
        <f>E15</f>
        <v>Město Chrudim</v>
      </c>
      <c r="I54" s="12" t="s">
        <v>33</v>
      </c>
      <c r="J54" s="15" t="str">
        <f>E21</f>
        <v>DI PROJEKT s.r.o.</v>
      </c>
      <c r="L54" s="18"/>
    </row>
    <row r="55" spans="2:12" s="17" customFormat="1" ht="15.2" customHeight="1">
      <c r="B55" s="18"/>
      <c r="C55" s="12" t="s">
        <v>31</v>
      </c>
      <c r="F55" s="10" t="str">
        <f>IF(E18="","",E18)</f>
        <v>Vyplň údaj</v>
      </c>
      <c r="I55" s="12" t="s">
        <v>38</v>
      </c>
      <c r="J55" s="15" t="str">
        <f>E24</f>
        <v>DI PROJEKT s.r.o.</v>
      </c>
      <c r="L55" s="18"/>
    </row>
    <row r="56" spans="2:12" s="17" customFormat="1" ht="10.35" customHeight="1">
      <c r="B56" s="18"/>
      <c r="L56" s="18"/>
    </row>
    <row r="57" spans="2:12" s="17" customFormat="1" ht="29.25" customHeight="1">
      <c r="B57" s="18"/>
      <c r="C57" s="88" t="s">
        <v>99</v>
      </c>
      <c r="D57" s="82"/>
      <c r="E57" s="82"/>
      <c r="F57" s="82"/>
      <c r="G57" s="82"/>
      <c r="H57" s="82"/>
      <c r="I57" s="82"/>
      <c r="J57" s="89" t="s">
        <v>100</v>
      </c>
      <c r="K57" s="82"/>
      <c r="L57" s="18"/>
    </row>
    <row r="58" spans="2:12" s="17" customFormat="1" ht="10.35" customHeight="1">
      <c r="B58" s="18"/>
      <c r="L58" s="18"/>
    </row>
    <row r="59" spans="2:47" s="17" customFormat="1" ht="22.9" customHeight="1">
      <c r="B59" s="18"/>
      <c r="C59" s="90" t="s">
        <v>73</v>
      </c>
      <c r="J59" s="53">
        <f aca="true" t="shared" si="1" ref="J59:J61">J90</f>
        <v>0</v>
      </c>
      <c r="L59" s="18"/>
      <c r="AU59" s="2" t="s">
        <v>101</v>
      </c>
    </row>
    <row r="60" spans="2:12" s="91" customFormat="1" ht="24.95" customHeight="1">
      <c r="B60" s="92"/>
      <c r="D60" s="93" t="s">
        <v>102</v>
      </c>
      <c r="E60" s="94"/>
      <c r="F60" s="94"/>
      <c r="G60" s="94"/>
      <c r="H60" s="94"/>
      <c r="I60" s="94"/>
      <c r="J60" s="95">
        <f t="shared" si="1"/>
        <v>0</v>
      </c>
      <c r="L60" s="92"/>
    </row>
    <row r="61" spans="2:12" s="96" customFormat="1" ht="19.9" customHeight="1">
      <c r="B61" s="97"/>
      <c r="D61" s="98" t="s">
        <v>103</v>
      </c>
      <c r="E61" s="99"/>
      <c r="F61" s="99"/>
      <c r="G61" s="99"/>
      <c r="H61" s="99"/>
      <c r="I61" s="99"/>
      <c r="J61" s="100">
        <f t="shared" si="1"/>
        <v>0</v>
      </c>
      <c r="L61" s="97"/>
    </row>
    <row r="62" spans="2:12" s="96" customFormat="1" ht="19.9" customHeight="1">
      <c r="B62" s="97"/>
      <c r="D62" s="98" t="s">
        <v>104</v>
      </c>
      <c r="E62" s="99"/>
      <c r="F62" s="99"/>
      <c r="G62" s="99"/>
      <c r="H62" s="99"/>
      <c r="I62" s="99"/>
      <c r="J62" s="100">
        <f>J125</f>
        <v>0</v>
      </c>
      <c r="L62" s="97"/>
    </row>
    <row r="63" spans="2:12" s="96" customFormat="1" ht="19.9" customHeight="1">
      <c r="B63" s="97"/>
      <c r="D63" s="98" t="s">
        <v>105</v>
      </c>
      <c r="E63" s="99"/>
      <c r="F63" s="99"/>
      <c r="G63" s="99"/>
      <c r="H63" s="99"/>
      <c r="I63" s="99"/>
      <c r="J63" s="100">
        <f>J145</f>
        <v>0</v>
      </c>
      <c r="L63" s="97"/>
    </row>
    <row r="64" spans="2:12" s="96" customFormat="1" ht="19.9" customHeight="1">
      <c r="B64" s="97"/>
      <c r="D64" s="98" t="s">
        <v>502</v>
      </c>
      <c r="E64" s="99"/>
      <c r="F64" s="99"/>
      <c r="G64" s="99"/>
      <c r="H64" s="99"/>
      <c r="I64" s="99"/>
      <c r="J64" s="100">
        <f>J158</f>
        <v>0</v>
      </c>
      <c r="L64" s="97"/>
    </row>
    <row r="65" spans="2:12" s="96" customFormat="1" ht="19.9" customHeight="1">
      <c r="B65" s="97"/>
      <c r="D65" s="98" t="s">
        <v>106</v>
      </c>
      <c r="E65" s="99"/>
      <c r="F65" s="99"/>
      <c r="G65" s="99"/>
      <c r="H65" s="99"/>
      <c r="I65" s="99"/>
      <c r="J65" s="100">
        <f>J164</f>
        <v>0</v>
      </c>
      <c r="L65" s="97"/>
    </row>
    <row r="66" spans="2:12" s="96" customFormat="1" ht="19.9" customHeight="1">
      <c r="B66" s="97"/>
      <c r="D66" s="98" t="s">
        <v>108</v>
      </c>
      <c r="E66" s="99"/>
      <c r="F66" s="99"/>
      <c r="G66" s="99"/>
      <c r="H66" s="99"/>
      <c r="I66" s="99"/>
      <c r="J66" s="100">
        <f>J169</f>
        <v>0</v>
      </c>
      <c r="L66" s="97"/>
    </row>
    <row r="67" spans="2:12" s="96" customFormat="1" ht="19.9" customHeight="1">
      <c r="B67" s="97"/>
      <c r="D67" s="98" t="s">
        <v>109</v>
      </c>
      <c r="E67" s="99"/>
      <c r="F67" s="99"/>
      <c r="G67" s="99"/>
      <c r="H67" s="99"/>
      <c r="I67" s="99"/>
      <c r="J67" s="100">
        <f>J190</f>
        <v>0</v>
      </c>
      <c r="L67" s="97"/>
    </row>
    <row r="68" spans="2:12" s="96" customFormat="1" ht="19.9" customHeight="1">
      <c r="B68" s="97"/>
      <c r="D68" s="98" t="s">
        <v>111</v>
      </c>
      <c r="E68" s="99"/>
      <c r="F68" s="99"/>
      <c r="G68" s="99"/>
      <c r="H68" s="99"/>
      <c r="I68" s="99"/>
      <c r="J68" s="100">
        <f>J211</f>
        <v>0</v>
      </c>
      <c r="L68" s="97"/>
    </row>
    <row r="69" spans="2:12" s="91" customFormat="1" ht="24.95" customHeight="1">
      <c r="B69" s="92"/>
      <c r="D69" s="93" t="s">
        <v>503</v>
      </c>
      <c r="E69" s="94"/>
      <c r="F69" s="94"/>
      <c r="G69" s="94"/>
      <c r="H69" s="94"/>
      <c r="I69" s="94"/>
      <c r="J69" s="95">
        <f aca="true" t="shared" si="2" ref="J69:J70">J214</f>
        <v>0</v>
      </c>
      <c r="L69" s="92"/>
    </row>
    <row r="70" spans="2:12" s="96" customFormat="1" ht="19.9" customHeight="1">
      <c r="B70" s="97"/>
      <c r="D70" s="98" t="s">
        <v>504</v>
      </c>
      <c r="E70" s="99"/>
      <c r="F70" s="99"/>
      <c r="G70" s="99"/>
      <c r="H70" s="99"/>
      <c r="I70" s="99"/>
      <c r="J70" s="100">
        <f t="shared" si="2"/>
        <v>0</v>
      </c>
      <c r="L70" s="97"/>
    </row>
    <row r="71" spans="2:12" s="17" customFormat="1" ht="21.75" customHeight="1">
      <c r="B71" s="18"/>
      <c r="L71" s="18"/>
    </row>
    <row r="72" spans="2:12" s="17" customFormat="1" ht="6.95" customHeight="1"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18"/>
    </row>
    <row r="76" spans="2:12" s="17" customFormat="1" ht="6.95" customHeight="1"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18"/>
    </row>
    <row r="77" spans="2:12" s="17" customFormat="1" ht="24.95" customHeight="1">
      <c r="B77" s="18"/>
      <c r="C77" s="6" t="s">
        <v>112</v>
      </c>
      <c r="L77" s="18"/>
    </row>
    <row r="78" spans="2:12" s="17" customFormat="1" ht="6.95" customHeight="1">
      <c r="B78" s="18"/>
      <c r="L78" s="18"/>
    </row>
    <row r="79" spans="2:12" s="17" customFormat="1" ht="12" customHeight="1">
      <c r="B79" s="18"/>
      <c r="C79" s="12" t="s">
        <v>16</v>
      </c>
      <c r="L79" s="18"/>
    </row>
    <row r="80" spans="2:12" s="17" customFormat="1" ht="16.5" customHeight="1">
      <c r="B80" s="18"/>
      <c r="E80" s="294" t="str">
        <f>E7</f>
        <v>Výstavba chodníku podél sil. III_3589, Chrudim - Vlčnov</v>
      </c>
      <c r="F80" s="295"/>
      <c r="G80" s="295"/>
      <c r="H80" s="295"/>
      <c r="L80" s="18"/>
    </row>
    <row r="81" spans="2:12" s="17" customFormat="1" ht="12" customHeight="1">
      <c r="B81" s="18"/>
      <c r="C81" s="12" t="s">
        <v>96</v>
      </c>
      <c r="L81" s="18"/>
    </row>
    <row r="82" spans="2:12" s="17" customFormat="1" ht="16.5" customHeight="1">
      <c r="B82" s="18"/>
      <c r="E82" s="276" t="str">
        <f>E9</f>
        <v>029/2021_3 - SO 401 Patní práh a gabion NN</v>
      </c>
      <c r="F82" s="296"/>
      <c r="G82" s="296"/>
      <c r="H82" s="296"/>
      <c r="L82" s="18"/>
    </row>
    <row r="83" spans="2:12" s="17" customFormat="1" ht="6.95" customHeight="1">
      <c r="B83" s="18"/>
      <c r="L83" s="18"/>
    </row>
    <row r="84" spans="2:12" s="17" customFormat="1" ht="12" customHeight="1">
      <c r="B84" s="18"/>
      <c r="C84" s="12" t="s">
        <v>21</v>
      </c>
      <c r="F84" s="10" t="str">
        <f>F12</f>
        <v>Vlčnov</v>
      </c>
      <c r="I84" s="12" t="s">
        <v>23</v>
      </c>
      <c r="J84" s="38" t="str">
        <f>IF(J12="","",J12)</f>
        <v>12. 1. 2022</v>
      </c>
      <c r="L84" s="18"/>
    </row>
    <row r="85" spans="2:12" s="17" customFormat="1" ht="6.95" customHeight="1">
      <c r="B85" s="18"/>
      <c r="L85" s="18"/>
    </row>
    <row r="86" spans="2:12" s="17" customFormat="1" ht="15.2" customHeight="1">
      <c r="B86" s="18"/>
      <c r="C86" s="12" t="s">
        <v>25</v>
      </c>
      <c r="F86" s="10" t="str">
        <f>E15</f>
        <v>Město Chrudim</v>
      </c>
      <c r="I86" s="12" t="s">
        <v>33</v>
      </c>
      <c r="J86" s="15" t="str">
        <f>E21</f>
        <v>DI PROJEKT s.r.o.</v>
      </c>
      <c r="L86" s="18"/>
    </row>
    <row r="87" spans="2:12" s="17" customFormat="1" ht="15.2" customHeight="1">
      <c r="B87" s="18"/>
      <c r="C87" s="12" t="s">
        <v>31</v>
      </c>
      <c r="F87" s="10" t="str">
        <f>IF(E18="","",E18)</f>
        <v>Vyplň údaj</v>
      </c>
      <c r="I87" s="12" t="s">
        <v>38</v>
      </c>
      <c r="J87" s="15" t="str">
        <f>E24</f>
        <v>DI PROJEKT s.r.o.</v>
      </c>
      <c r="L87" s="18"/>
    </row>
    <row r="88" spans="2:12" s="17" customFormat="1" ht="10.35" customHeight="1">
      <c r="B88" s="18"/>
      <c r="L88" s="18"/>
    </row>
    <row r="89" spans="2:20" s="101" customFormat="1" ht="29.25" customHeight="1">
      <c r="B89" s="102"/>
      <c r="C89" s="103" t="s">
        <v>113</v>
      </c>
      <c r="D89" s="104" t="s">
        <v>60</v>
      </c>
      <c r="E89" s="104" t="s">
        <v>56</v>
      </c>
      <c r="F89" s="104" t="s">
        <v>57</v>
      </c>
      <c r="G89" s="104" t="s">
        <v>114</v>
      </c>
      <c r="H89" s="104" t="s">
        <v>115</v>
      </c>
      <c r="I89" s="104" t="s">
        <v>116</v>
      </c>
      <c r="J89" s="104" t="s">
        <v>100</v>
      </c>
      <c r="K89" s="105" t="s">
        <v>117</v>
      </c>
      <c r="L89" s="102"/>
      <c r="M89" s="45" t="s">
        <v>19</v>
      </c>
      <c r="N89" s="46" t="s">
        <v>45</v>
      </c>
      <c r="O89" s="46" t="s">
        <v>118</v>
      </c>
      <c r="P89" s="46" t="s">
        <v>119</v>
      </c>
      <c r="Q89" s="46" t="s">
        <v>120</v>
      </c>
      <c r="R89" s="46" t="s">
        <v>121</v>
      </c>
      <c r="S89" s="46" t="s">
        <v>122</v>
      </c>
      <c r="T89" s="47" t="s">
        <v>123</v>
      </c>
    </row>
    <row r="90" spans="2:63" s="17" customFormat="1" ht="22.9" customHeight="1">
      <c r="B90" s="18"/>
      <c r="C90" s="51" t="s">
        <v>124</v>
      </c>
      <c r="J90" s="106">
        <f aca="true" t="shared" si="3" ref="J90:J92">BK90</f>
        <v>0</v>
      </c>
      <c r="L90" s="18"/>
      <c r="M90" s="48"/>
      <c r="N90" s="39"/>
      <c r="O90" s="39"/>
      <c r="P90" s="107">
        <f>P91+P214</f>
        <v>0</v>
      </c>
      <c r="Q90" s="39"/>
      <c r="R90" s="107">
        <f>R91+R214</f>
        <v>183.17863965428</v>
      </c>
      <c r="S90" s="39"/>
      <c r="T90" s="108">
        <f>T91+T214</f>
        <v>0</v>
      </c>
      <c r="AT90" s="2" t="s">
        <v>74</v>
      </c>
      <c r="AU90" s="2" t="s">
        <v>101</v>
      </c>
      <c r="BK90" s="109">
        <f>BK91+BK214</f>
        <v>0</v>
      </c>
    </row>
    <row r="91" spans="2:63" s="110" customFormat="1" ht="25.9" customHeight="1">
      <c r="B91" s="111"/>
      <c r="D91" s="112" t="s">
        <v>74</v>
      </c>
      <c r="E91" s="113" t="s">
        <v>125</v>
      </c>
      <c r="F91" s="113" t="s">
        <v>126</v>
      </c>
      <c r="J91" s="114">
        <f t="shared" si="3"/>
        <v>0</v>
      </c>
      <c r="L91" s="111"/>
      <c r="M91" s="115"/>
      <c r="P91" s="116">
        <f>P92+P125+P145+P158+P164+P169+P190+P211</f>
        <v>0</v>
      </c>
      <c r="R91" s="116">
        <f>R92+R125+R145+R158+R164+R169+R190+R211</f>
        <v>182.93635765428002</v>
      </c>
      <c r="T91" s="117">
        <f>T92+T125+T145+T158+T164+T169+T190+T211</f>
        <v>0</v>
      </c>
      <c r="AR91" s="112" t="s">
        <v>83</v>
      </c>
      <c r="AT91" s="118" t="s">
        <v>74</v>
      </c>
      <c r="AU91" s="118" t="s">
        <v>75</v>
      </c>
      <c r="AY91" s="112" t="s">
        <v>127</v>
      </c>
      <c r="BK91" s="119">
        <f>BK92+BK125+BK145+BK158+BK164+BK169+BK190+BK211</f>
        <v>0</v>
      </c>
    </row>
    <row r="92" spans="2:63" s="110" customFormat="1" ht="22.9" customHeight="1">
      <c r="B92" s="111"/>
      <c r="D92" s="112" t="s">
        <v>74</v>
      </c>
      <c r="E92" s="120" t="s">
        <v>83</v>
      </c>
      <c r="F92" s="120" t="s">
        <v>128</v>
      </c>
      <c r="J92" s="121">
        <f t="shared" si="3"/>
        <v>0</v>
      </c>
      <c r="L92" s="111"/>
      <c r="M92" s="115"/>
      <c r="P92" s="116">
        <f>SUM(P93:P124)</f>
        <v>0</v>
      </c>
      <c r="R92" s="116">
        <f>SUM(R93:R124)</f>
        <v>4.135598000000001</v>
      </c>
      <c r="T92" s="117">
        <f>SUM(T93:T124)</f>
        <v>0</v>
      </c>
      <c r="AR92" s="112" t="s">
        <v>83</v>
      </c>
      <c r="AT92" s="118" t="s">
        <v>74</v>
      </c>
      <c r="AU92" s="118" t="s">
        <v>83</v>
      </c>
      <c r="AY92" s="112" t="s">
        <v>127</v>
      </c>
      <c r="BK92" s="119">
        <f>SUM(BK93:BK124)</f>
        <v>0</v>
      </c>
    </row>
    <row r="93" spans="2:65" s="17" customFormat="1" ht="21.75" customHeight="1">
      <c r="B93" s="18"/>
      <c r="C93" s="122" t="s">
        <v>83</v>
      </c>
      <c r="D93" s="122" t="s">
        <v>129</v>
      </c>
      <c r="E93" s="123" t="s">
        <v>166</v>
      </c>
      <c r="F93" s="124" t="s">
        <v>167</v>
      </c>
      <c r="G93" s="125" t="s">
        <v>154</v>
      </c>
      <c r="H93" s="126">
        <v>37.875</v>
      </c>
      <c r="I93" s="127"/>
      <c r="J93" s="128">
        <f>ROUND(I93*H93,2)</f>
        <v>0</v>
      </c>
      <c r="K93" s="124" t="s">
        <v>133</v>
      </c>
      <c r="L93" s="18"/>
      <c r="M93" s="129" t="s">
        <v>19</v>
      </c>
      <c r="N93" s="130" t="s">
        <v>46</v>
      </c>
      <c r="P93" s="131">
        <f>O93*H93</f>
        <v>0</v>
      </c>
      <c r="Q93" s="131">
        <v>0</v>
      </c>
      <c r="R93" s="131">
        <f>Q93*H93</f>
        <v>0</v>
      </c>
      <c r="S93" s="131">
        <v>0</v>
      </c>
      <c r="T93" s="132">
        <f>S93*H93</f>
        <v>0</v>
      </c>
      <c r="AR93" s="133" t="s">
        <v>134</v>
      </c>
      <c r="AT93" s="133" t="s">
        <v>129</v>
      </c>
      <c r="AU93" s="133" t="s">
        <v>85</v>
      </c>
      <c r="AY93" s="2" t="s">
        <v>127</v>
      </c>
      <c r="BE93" s="134">
        <f>IF(N93="základní",J93,0)</f>
        <v>0</v>
      </c>
      <c r="BF93" s="134">
        <f>IF(N93="snížená",J93,0)</f>
        <v>0</v>
      </c>
      <c r="BG93" s="134">
        <f>IF(N93="zákl. přenesená",J93,0)</f>
        <v>0</v>
      </c>
      <c r="BH93" s="134">
        <f>IF(N93="sníž. přenesená",J93,0)</f>
        <v>0</v>
      </c>
      <c r="BI93" s="134">
        <f>IF(N93="nulová",J93,0)</f>
        <v>0</v>
      </c>
      <c r="BJ93" s="2" t="s">
        <v>83</v>
      </c>
      <c r="BK93" s="134">
        <f>ROUND(I93*H93,2)</f>
        <v>0</v>
      </c>
      <c r="BL93" s="2" t="s">
        <v>134</v>
      </c>
      <c r="BM93" s="133" t="s">
        <v>505</v>
      </c>
    </row>
    <row r="94" spans="2:47" s="17" customFormat="1" ht="11.25">
      <c r="B94" s="18"/>
      <c r="D94" s="135" t="s">
        <v>136</v>
      </c>
      <c r="F94" s="136" t="s">
        <v>169</v>
      </c>
      <c r="L94" s="18"/>
      <c r="M94" s="137"/>
      <c r="T94" s="42"/>
      <c r="AT94" s="2" t="s">
        <v>136</v>
      </c>
      <c r="AU94" s="2" t="s">
        <v>85</v>
      </c>
    </row>
    <row r="95" spans="2:51" s="146" customFormat="1" ht="11.25">
      <c r="B95" s="147"/>
      <c r="D95" s="140" t="s">
        <v>138</v>
      </c>
      <c r="E95" s="148" t="s">
        <v>19</v>
      </c>
      <c r="F95" s="149" t="s">
        <v>170</v>
      </c>
      <c r="H95" s="148" t="s">
        <v>19</v>
      </c>
      <c r="L95" s="147"/>
      <c r="M95" s="150"/>
      <c r="T95" s="151"/>
      <c r="AT95" s="148" t="s">
        <v>138</v>
      </c>
      <c r="AU95" s="148" t="s">
        <v>85</v>
      </c>
      <c r="AV95" s="146" t="s">
        <v>83</v>
      </c>
      <c r="AW95" s="146" t="s">
        <v>37</v>
      </c>
      <c r="AX95" s="146" t="s">
        <v>75</v>
      </c>
      <c r="AY95" s="148" t="s">
        <v>127</v>
      </c>
    </row>
    <row r="96" spans="2:51" s="138" customFormat="1" ht="11.25">
      <c r="B96" s="139"/>
      <c r="D96" s="140" t="s">
        <v>138</v>
      </c>
      <c r="E96" s="141" t="s">
        <v>19</v>
      </c>
      <c r="F96" s="142" t="s">
        <v>506</v>
      </c>
      <c r="H96" s="143">
        <v>28.875</v>
      </c>
      <c r="L96" s="139"/>
      <c r="M96" s="144"/>
      <c r="T96" s="145"/>
      <c r="AT96" s="141" t="s">
        <v>138</v>
      </c>
      <c r="AU96" s="141" t="s">
        <v>85</v>
      </c>
      <c r="AV96" s="138" t="s">
        <v>85</v>
      </c>
      <c r="AW96" s="138" t="s">
        <v>37</v>
      </c>
      <c r="AX96" s="138" t="s">
        <v>75</v>
      </c>
      <c r="AY96" s="141" t="s">
        <v>127</v>
      </c>
    </row>
    <row r="97" spans="2:51" s="138" customFormat="1" ht="11.25">
      <c r="B97" s="139"/>
      <c r="D97" s="140" t="s">
        <v>138</v>
      </c>
      <c r="E97" s="141" t="s">
        <v>19</v>
      </c>
      <c r="F97" s="142" t="s">
        <v>507</v>
      </c>
      <c r="H97" s="143">
        <v>9</v>
      </c>
      <c r="L97" s="139"/>
      <c r="M97" s="144"/>
      <c r="T97" s="145"/>
      <c r="AT97" s="141" t="s">
        <v>138</v>
      </c>
      <c r="AU97" s="141" t="s">
        <v>85</v>
      </c>
      <c r="AV97" s="138" t="s">
        <v>85</v>
      </c>
      <c r="AW97" s="138" t="s">
        <v>37</v>
      </c>
      <c r="AX97" s="138" t="s">
        <v>75</v>
      </c>
      <c r="AY97" s="141" t="s">
        <v>127</v>
      </c>
    </row>
    <row r="98" spans="2:51" s="159" customFormat="1" ht="11.25">
      <c r="B98" s="160"/>
      <c r="D98" s="140" t="s">
        <v>138</v>
      </c>
      <c r="E98" s="161" t="s">
        <v>19</v>
      </c>
      <c r="F98" s="162" t="s">
        <v>164</v>
      </c>
      <c r="H98" s="163">
        <v>37.875</v>
      </c>
      <c r="L98" s="160"/>
      <c r="M98" s="164"/>
      <c r="T98" s="165"/>
      <c r="AT98" s="161" t="s">
        <v>138</v>
      </c>
      <c r="AU98" s="161" t="s">
        <v>85</v>
      </c>
      <c r="AV98" s="159" t="s">
        <v>134</v>
      </c>
      <c r="AW98" s="159" t="s">
        <v>37</v>
      </c>
      <c r="AX98" s="159" t="s">
        <v>83</v>
      </c>
      <c r="AY98" s="161" t="s">
        <v>127</v>
      </c>
    </row>
    <row r="99" spans="2:65" s="17" customFormat="1" ht="37.9" customHeight="1">
      <c r="B99" s="18"/>
      <c r="C99" s="122" t="s">
        <v>85</v>
      </c>
      <c r="D99" s="122" t="s">
        <v>129</v>
      </c>
      <c r="E99" s="123" t="s">
        <v>189</v>
      </c>
      <c r="F99" s="124" t="s">
        <v>190</v>
      </c>
      <c r="G99" s="125" t="s">
        <v>154</v>
      </c>
      <c r="H99" s="126">
        <v>37.875</v>
      </c>
      <c r="I99" s="127"/>
      <c r="J99" s="128">
        <f>ROUND(I99*H99,2)</f>
        <v>0</v>
      </c>
      <c r="K99" s="124" t="s">
        <v>133</v>
      </c>
      <c r="L99" s="18"/>
      <c r="M99" s="129" t="s">
        <v>19</v>
      </c>
      <c r="N99" s="130" t="s">
        <v>46</v>
      </c>
      <c r="P99" s="131">
        <f>O99*H99</f>
        <v>0</v>
      </c>
      <c r="Q99" s="131">
        <v>0</v>
      </c>
      <c r="R99" s="131">
        <f>Q99*H99</f>
        <v>0</v>
      </c>
      <c r="S99" s="131">
        <v>0</v>
      </c>
      <c r="T99" s="132">
        <f>S99*H99</f>
        <v>0</v>
      </c>
      <c r="AR99" s="133" t="s">
        <v>134</v>
      </c>
      <c r="AT99" s="133" t="s">
        <v>129</v>
      </c>
      <c r="AU99" s="133" t="s">
        <v>85</v>
      </c>
      <c r="AY99" s="2" t="s">
        <v>127</v>
      </c>
      <c r="BE99" s="134">
        <f>IF(N99="základní",J99,0)</f>
        <v>0</v>
      </c>
      <c r="BF99" s="134">
        <f>IF(N99="snížená",J99,0)</f>
        <v>0</v>
      </c>
      <c r="BG99" s="134">
        <f>IF(N99="zákl. přenesená",J99,0)</f>
        <v>0</v>
      </c>
      <c r="BH99" s="134">
        <f>IF(N99="sníž. přenesená",J99,0)</f>
        <v>0</v>
      </c>
      <c r="BI99" s="134">
        <f>IF(N99="nulová",J99,0)</f>
        <v>0</v>
      </c>
      <c r="BJ99" s="2" t="s">
        <v>83</v>
      </c>
      <c r="BK99" s="134">
        <f>ROUND(I99*H99,2)</f>
        <v>0</v>
      </c>
      <c r="BL99" s="2" t="s">
        <v>134</v>
      </c>
      <c r="BM99" s="133" t="s">
        <v>508</v>
      </c>
    </row>
    <row r="100" spans="2:47" s="17" customFormat="1" ht="11.25">
      <c r="B100" s="18"/>
      <c r="D100" s="135" t="s">
        <v>136</v>
      </c>
      <c r="F100" s="136" t="s">
        <v>192</v>
      </c>
      <c r="L100" s="18"/>
      <c r="M100" s="137"/>
      <c r="T100" s="42"/>
      <c r="AT100" s="2" t="s">
        <v>136</v>
      </c>
      <c r="AU100" s="2" t="s">
        <v>85</v>
      </c>
    </row>
    <row r="101" spans="2:51" s="138" customFormat="1" ht="11.25">
      <c r="B101" s="139"/>
      <c r="D101" s="140" t="s">
        <v>138</v>
      </c>
      <c r="E101" s="141" t="s">
        <v>19</v>
      </c>
      <c r="F101" s="142" t="s">
        <v>509</v>
      </c>
      <c r="H101" s="143">
        <v>37.875</v>
      </c>
      <c r="L101" s="139"/>
      <c r="M101" s="144"/>
      <c r="T101" s="145"/>
      <c r="AT101" s="141" t="s">
        <v>138</v>
      </c>
      <c r="AU101" s="141" t="s">
        <v>85</v>
      </c>
      <c r="AV101" s="138" t="s">
        <v>85</v>
      </c>
      <c r="AW101" s="138" t="s">
        <v>37</v>
      </c>
      <c r="AX101" s="138" t="s">
        <v>75</v>
      </c>
      <c r="AY101" s="141" t="s">
        <v>127</v>
      </c>
    </row>
    <row r="102" spans="2:51" s="159" customFormat="1" ht="11.25">
      <c r="B102" s="160"/>
      <c r="D102" s="140" t="s">
        <v>138</v>
      </c>
      <c r="E102" s="161" t="s">
        <v>19</v>
      </c>
      <c r="F102" s="162" t="s">
        <v>164</v>
      </c>
      <c r="H102" s="163">
        <v>37.875</v>
      </c>
      <c r="L102" s="160"/>
      <c r="M102" s="164"/>
      <c r="T102" s="165"/>
      <c r="AT102" s="161" t="s">
        <v>138</v>
      </c>
      <c r="AU102" s="161" t="s">
        <v>85</v>
      </c>
      <c r="AV102" s="159" t="s">
        <v>134</v>
      </c>
      <c r="AW102" s="159" t="s">
        <v>37</v>
      </c>
      <c r="AX102" s="159" t="s">
        <v>83</v>
      </c>
      <c r="AY102" s="161" t="s">
        <v>127</v>
      </c>
    </row>
    <row r="103" spans="2:65" s="17" customFormat="1" ht="37.9" customHeight="1">
      <c r="B103" s="18"/>
      <c r="C103" s="122" t="s">
        <v>146</v>
      </c>
      <c r="D103" s="122" t="s">
        <v>129</v>
      </c>
      <c r="E103" s="123" t="s">
        <v>196</v>
      </c>
      <c r="F103" s="124" t="s">
        <v>197</v>
      </c>
      <c r="G103" s="125" t="s">
        <v>154</v>
      </c>
      <c r="H103" s="126">
        <v>113.625</v>
      </c>
      <c r="I103" s="127"/>
      <c r="J103" s="128">
        <f>ROUND(I103*H103,2)</f>
        <v>0</v>
      </c>
      <c r="K103" s="124" t="s">
        <v>133</v>
      </c>
      <c r="L103" s="18"/>
      <c r="M103" s="129" t="s">
        <v>19</v>
      </c>
      <c r="N103" s="130" t="s">
        <v>46</v>
      </c>
      <c r="P103" s="131">
        <f>O103*H103</f>
        <v>0</v>
      </c>
      <c r="Q103" s="131">
        <v>0</v>
      </c>
      <c r="R103" s="131">
        <f>Q103*H103</f>
        <v>0</v>
      </c>
      <c r="S103" s="131">
        <v>0</v>
      </c>
      <c r="T103" s="132">
        <f>S103*H103</f>
        <v>0</v>
      </c>
      <c r="AR103" s="133" t="s">
        <v>134</v>
      </c>
      <c r="AT103" s="133" t="s">
        <v>129</v>
      </c>
      <c r="AU103" s="133" t="s">
        <v>85</v>
      </c>
      <c r="AY103" s="2" t="s">
        <v>127</v>
      </c>
      <c r="BE103" s="134">
        <f>IF(N103="základní",J103,0)</f>
        <v>0</v>
      </c>
      <c r="BF103" s="134">
        <f>IF(N103="snížená",J103,0)</f>
        <v>0</v>
      </c>
      <c r="BG103" s="134">
        <f>IF(N103="zákl. přenesená",J103,0)</f>
        <v>0</v>
      </c>
      <c r="BH103" s="134">
        <f>IF(N103="sníž. přenesená",J103,0)</f>
        <v>0</v>
      </c>
      <c r="BI103" s="134">
        <f>IF(N103="nulová",J103,0)</f>
        <v>0</v>
      </c>
      <c r="BJ103" s="2" t="s">
        <v>83</v>
      </c>
      <c r="BK103" s="134">
        <f>ROUND(I103*H103,2)</f>
        <v>0</v>
      </c>
      <c r="BL103" s="2" t="s">
        <v>134</v>
      </c>
      <c r="BM103" s="133" t="s">
        <v>510</v>
      </c>
    </row>
    <row r="104" spans="2:47" s="17" customFormat="1" ht="11.25">
      <c r="B104" s="18"/>
      <c r="D104" s="135" t="s">
        <v>136</v>
      </c>
      <c r="F104" s="136" t="s">
        <v>199</v>
      </c>
      <c r="L104" s="18"/>
      <c r="M104" s="137"/>
      <c r="T104" s="42"/>
      <c r="AT104" s="2" t="s">
        <v>136</v>
      </c>
      <c r="AU104" s="2" t="s">
        <v>85</v>
      </c>
    </row>
    <row r="105" spans="2:51" s="146" customFormat="1" ht="11.25">
      <c r="B105" s="147"/>
      <c r="D105" s="140" t="s">
        <v>138</v>
      </c>
      <c r="E105" s="148" t="s">
        <v>19</v>
      </c>
      <c r="F105" s="149" t="s">
        <v>200</v>
      </c>
      <c r="H105" s="148" t="s">
        <v>19</v>
      </c>
      <c r="L105" s="147"/>
      <c r="M105" s="150"/>
      <c r="T105" s="151"/>
      <c r="AT105" s="148" t="s">
        <v>138</v>
      </c>
      <c r="AU105" s="148" t="s">
        <v>85</v>
      </c>
      <c r="AV105" s="146" t="s">
        <v>83</v>
      </c>
      <c r="AW105" s="146" t="s">
        <v>37</v>
      </c>
      <c r="AX105" s="146" t="s">
        <v>75</v>
      </c>
      <c r="AY105" s="148" t="s">
        <v>127</v>
      </c>
    </row>
    <row r="106" spans="2:51" s="138" customFormat="1" ht="11.25">
      <c r="B106" s="139"/>
      <c r="D106" s="140" t="s">
        <v>138</v>
      </c>
      <c r="E106" s="141" t="s">
        <v>19</v>
      </c>
      <c r="F106" s="142" t="s">
        <v>511</v>
      </c>
      <c r="H106" s="143">
        <v>113.625</v>
      </c>
      <c r="L106" s="139"/>
      <c r="M106" s="144"/>
      <c r="T106" s="145"/>
      <c r="AT106" s="141" t="s">
        <v>138</v>
      </c>
      <c r="AU106" s="141" t="s">
        <v>85</v>
      </c>
      <c r="AV106" s="138" t="s">
        <v>85</v>
      </c>
      <c r="AW106" s="138" t="s">
        <v>37</v>
      </c>
      <c r="AX106" s="138" t="s">
        <v>83</v>
      </c>
      <c r="AY106" s="141" t="s">
        <v>127</v>
      </c>
    </row>
    <row r="107" spans="2:65" s="17" customFormat="1" ht="16.5" customHeight="1">
      <c r="B107" s="18"/>
      <c r="C107" s="166" t="s">
        <v>134</v>
      </c>
      <c r="D107" s="166" t="s">
        <v>211</v>
      </c>
      <c r="E107" s="167" t="s">
        <v>212</v>
      </c>
      <c r="F107" s="168" t="s">
        <v>213</v>
      </c>
      <c r="G107" s="169" t="s">
        <v>214</v>
      </c>
      <c r="H107" s="170">
        <v>4.133</v>
      </c>
      <c r="I107" s="171"/>
      <c r="J107" s="172">
        <f>ROUND(I107*H107,2)</f>
        <v>0</v>
      </c>
      <c r="K107" s="168" t="s">
        <v>512</v>
      </c>
      <c r="L107" s="173"/>
      <c r="M107" s="174" t="s">
        <v>19</v>
      </c>
      <c r="N107" s="175" t="s">
        <v>46</v>
      </c>
      <c r="P107" s="131">
        <f>O107*H107</f>
        <v>0</v>
      </c>
      <c r="Q107" s="131">
        <v>1</v>
      </c>
      <c r="R107" s="131">
        <f>Q107*H107</f>
        <v>4.133</v>
      </c>
      <c r="S107" s="131">
        <v>0</v>
      </c>
      <c r="T107" s="132">
        <f>S107*H107</f>
        <v>0</v>
      </c>
      <c r="AR107" s="133" t="s">
        <v>188</v>
      </c>
      <c r="AT107" s="133" t="s">
        <v>211</v>
      </c>
      <c r="AU107" s="133" t="s">
        <v>85</v>
      </c>
      <c r="AY107" s="2" t="s">
        <v>127</v>
      </c>
      <c r="BE107" s="134">
        <f>IF(N107="základní",J107,0)</f>
        <v>0</v>
      </c>
      <c r="BF107" s="134">
        <f>IF(N107="snížená",J107,0)</f>
        <v>0</v>
      </c>
      <c r="BG107" s="134">
        <f>IF(N107="zákl. přenesená",J107,0)</f>
        <v>0</v>
      </c>
      <c r="BH107" s="134">
        <f>IF(N107="sníž. přenesená",J107,0)</f>
        <v>0</v>
      </c>
      <c r="BI107" s="134">
        <f>IF(N107="nulová",J107,0)</f>
        <v>0</v>
      </c>
      <c r="BJ107" s="2" t="s">
        <v>83</v>
      </c>
      <c r="BK107" s="134">
        <f>ROUND(I107*H107,2)</f>
        <v>0</v>
      </c>
      <c r="BL107" s="2" t="s">
        <v>134</v>
      </c>
      <c r="BM107" s="133" t="s">
        <v>513</v>
      </c>
    </row>
    <row r="108" spans="2:51" s="138" customFormat="1" ht="11.25">
      <c r="B108" s="139"/>
      <c r="D108" s="140" t="s">
        <v>138</v>
      </c>
      <c r="E108" s="141" t="s">
        <v>19</v>
      </c>
      <c r="F108" s="142" t="s">
        <v>514</v>
      </c>
      <c r="H108" s="143">
        <v>4.133</v>
      </c>
      <c r="L108" s="139"/>
      <c r="M108" s="144"/>
      <c r="T108" s="145"/>
      <c r="AT108" s="141" t="s">
        <v>138</v>
      </c>
      <c r="AU108" s="141" t="s">
        <v>85</v>
      </c>
      <c r="AV108" s="138" t="s">
        <v>85</v>
      </c>
      <c r="AW108" s="138" t="s">
        <v>37</v>
      </c>
      <c r="AX108" s="138" t="s">
        <v>75</v>
      </c>
      <c r="AY108" s="141" t="s">
        <v>127</v>
      </c>
    </row>
    <row r="109" spans="2:51" s="159" customFormat="1" ht="11.25">
      <c r="B109" s="160"/>
      <c r="D109" s="140" t="s">
        <v>138</v>
      </c>
      <c r="E109" s="161" t="s">
        <v>19</v>
      </c>
      <c r="F109" s="162" t="s">
        <v>164</v>
      </c>
      <c r="H109" s="163">
        <v>4.133</v>
      </c>
      <c r="L109" s="160"/>
      <c r="M109" s="164"/>
      <c r="T109" s="165"/>
      <c r="AT109" s="161" t="s">
        <v>138</v>
      </c>
      <c r="AU109" s="161" t="s">
        <v>85</v>
      </c>
      <c r="AV109" s="159" t="s">
        <v>134</v>
      </c>
      <c r="AW109" s="159" t="s">
        <v>37</v>
      </c>
      <c r="AX109" s="159" t="s">
        <v>83</v>
      </c>
      <c r="AY109" s="161" t="s">
        <v>127</v>
      </c>
    </row>
    <row r="110" spans="2:65" s="17" customFormat="1" ht="24.2" customHeight="1">
      <c r="B110" s="18"/>
      <c r="C110" s="122" t="s">
        <v>165</v>
      </c>
      <c r="D110" s="122" t="s">
        <v>129</v>
      </c>
      <c r="E110" s="123" t="s">
        <v>219</v>
      </c>
      <c r="F110" s="124" t="s">
        <v>220</v>
      </c>
      <c r="G110" s="125" t="s">
        <v>154</v>
      </c>
      <c r="H110" s="126">
        <v>2.175</v>
      </c>
      <c r="I110" s="127"/>
      <c r="J110" s="128">
        <f>ROUND(I110*H110,2)</f>
        <v>0</v>
      </c>
      <c r="K110" s="124" t="s">
        <v>133</v>
      </c>
      <c r="L110" s="18"/>
      <c r="M110" s="129" t="s">
        <v>19</v>
      </c>
      <c r="N110" s="130" t="s">
        <v>46</v>
      </c>
      <c r="P110" s="131">
        <f>O110*H110</f>
        <v>0</v>
      </c>
      <c r="Q110" s="131">
        <v>0</v>
      </c>
      <c r="R110" s="131">
        <f>Q110*H110</f>
        <v>0</v>
      </c>
      <c r="S110" s="131">
        <v>0</v>
      </c>
      <c r="T110" s="132">
        <f>S110*H110</f>
        <v>0</v>
      </c>
      <c r="AR110" s="133" t="s">
        <v>134</v>
      </c>
      <c r="AT110" s="133" t="s">
        <v>129</v>
      </c>
      <c r="AU110" s="133" t="s">
        <v>85</v>
      </c>
      <c r="AY110" s="2" t="s">
        <v>127</v>
      </c>
      <c r="BE110" s="134">
        <f>IF(N110="základní",J110,0)</f>
        <v>0</v>
      </c>
      <c r="BF110" s="134">
        <f>IF(N110="snížená",J110,0)</f>
        <v>0</v>
      </c>
      <c r="BG110" s="134">
        <f>IF(N110="zákl. přenesená",J110,0)</f>
        <v>0</v>
      </c>
      <c r="BH110" s="134">
        <f>IF(N110="sníž. přenesená",J110,0)</f>
        <v>0</v>
      </c>
      <c r="BI110" s="134">
        <f>IF(N110="nulová",J110,0)</f>
        <v>0</v>
      </c>
      <c r="BJ110" s="2" t="s">
        <v>83</v>
      </c>
      <c r="BK110" s="134">
        <f>ROUND(I110*H110,2)</f>
        <v>0</v>
      </c>
      <c r="BL110" s="2" t="s">
        <v>134</v>
      </c>
      <c r="BM110" s="133" t="s">
        <v>515</v>
      </c>
    </row>
    <row r="111" spans="2:47" s="17" customFormat="1" ht="11.25">
      <c r="B111" s="18"/>
      <c r="D111" s="135" t="s">
        <v>136</v>
      </c>
      <c r="F111" s="136" t="s">
        <v>222</v>
      </c>
      <c r="L111" s="18"/>
      <c r="M111" s="137"/>
      <c r="T111" s="42"/>
      <c r="AT111" s="2" t="s">
        <v>136</v>
      </c>
      <c r="AU111" s="2" t="s">
        <v>85</v>
      </c>
    </row>
    <row r="112" spans="2:51" s="138" customFormat="1" ht="11.25">
      <c r="B112" s="139"/>
      <c r="D112" s="140" t="s">
        <v>138</v>
      </c>
      <c r="E112" s="141" t="s">
        <v>19</v>
      </c>
      <c r="F112" s="142" t="s">
        <v>516</v>
      </c>
      <c r="H112" s="143">
        <v>2.175</v>
      </c>
      <c r="L112" s="139"/>
      <c r="M112" s="144"/>
      <c r="T112" s="145"/>
      <c r="AT112" s="141" t="s">
        <v>138</v>
      </c>
      <c r="AU112" s="141" t="s">
        <v>85</v>
      </c>
      <c r="AV112" s="138" t="s">
        <v>85</v>
      </c>
      <c r="AW112" s="138" t="s">
        <v>37</v>
      </c>
      <c r="AX112" s="138" t="s">
        <v>75</v>
      </c>
      <c r="AY112" s="141" t="s">
        <v>127</v>
      </c>
    </row>
    <row r="113" spans="2:51" s="159" customFormat="1" ht="11.25">
      <c r="B113" s="160"/>
      <c r="D113" s="140" t="s">
        <v>138</v>
      </c>
      <c r="E113" s="161" t="s">
        <v>19</v>
      </c>
      <c r="F113" s="162" t="s">
        <v>164</v>
      </c>
      <c r="H113" s="163">
        <v>2.175</v>
      </c>
      <c r="L113" s="160"/>
      <c r="M113" s="164"/>
      <c r="T113" s="165"/>
      <c r="AT113" s="161" t="s">
        <v>138</v>
      </c>
      <c r="AU113" s="161" t="s">
        <v>85</v>
      </c>
      <c r="AV113" s="159" t="s">
        <v>134</v>
      </c>
      <c r="AW113" s="159" t="s">
        <v>37</v>
      </c>
      <c r="AX113" s="159" t="s">
        <v>83</v>
      </c>
      <c r="AY113" s="161" t="s">
        <v>127</v>
      </c>
    </row>
    <row r="114" spans="2:65" s="17" customFormat="1" ht="24.2" customHeight="1">
      <c r="B114" s="18"/>
      <c r="C114" s="122" t="s">
        <v>176</v>
      </c>
      <c r="D114" s="122" t="s">
        <v>129</v>
      </c>
      <c r="E114" s="123" t="s">
        <v>517</v>
      </c>
      <c r="F114" s="124" t="s">
        <v>518</v>
      </c>
      <c r="G114" s="125" t="s">
        <v>214</v>
      </c>
      <c r="H114" s="126">
        <v>3.915</v>
      </c>
      <c r="I114" s="127"/>
      <c r="J114" s="128">
        <f>ROUND(I114*H114,2)</f>
        <v>0</v>
      </c>
      <c r="K114" s="124" t="s">
        <v>133</v>
      </c>
      <c r="L114" s="18"/>
      <c r="M114" s="129" t="s">
        <v>19</v>
      </c>
      <c r="N114" s="130" t="s">
        <v>46</v>
      </c>
      <c r="P114" s="131">
        <f>O114*H114</f>
        <v>0</v>
      </c>
      <c r="Q114" s="131">
        <v>0</v>
      </c>
      <c r="R114" s="131">
        <f>Q114*H114</f>
        <v>0</v>
      </c>
      <c r="S114" s="131">
        <v>0</v>
      </c>
      <c r="T114" s="132">
        <f>S114*H114</f>
        <v>0</v>
      </c>
      <c r="AR114" s="133" t="s">
        <v>134</v>
      </c>
      <c r="AT114" s="133" t="s">
        <v>129</v>
      </c>
      <c r="AU114" s="133" t="s">
        <v>85</v>
      </c>
      <c r="AY114" s="2" t="s">
        <v>127</v>
      </c>
      <c r="BE114" s="134">
        <f>IF(N114="základní",J114,0)</f>
        <v>0</v>
      </c>
      <c r="BF114" s="134">
        <f>IF(N114="snížená",J114,0)</f>
        <v>0</v>
      </c>
      <c r="BG114" s="134">
        <f>IF(N114="zákl. přenesená",J114,0)</f>
        <v>0</v>
      </c>
      <c r="BH114" s="134">
        <f>IF(N114="sníž. přenesená",J114,0)</f>
        <v>0</v>
      </c>
      <c r="BI114" s="134">
        <f>IF(N114="nulová",J114,0)</f>
        <v>0</v>
      </c>
      <c r="BJ114" s="2" t="s">
        <v>83</v>
      </c>
      <c r="BK114" s="134">
        <f>ROUND(I114*H114,2)</f>
        <v>0</v>
      </c>
      <c r="BL114" s="2" t="s">
        <v>134</v>
      </c>
      <c r="BM114" s="133" t="s">
        <v>519</v>
      </c>
    </row>
    <row r="115" spans="2:47" s="17" customFormat="1" ht="11.25">
      <c r="B115" s="18"/>
      <c r="D115" s="135" t="s">
        <v>136</v>
      </c>
      <c r="F115" s="136" t="s">
        <v>520</v>
      </c>
      <c r="L115" s="18"/>
      <c r="M115" s="137"/>
      <c r="T115" s="42"/>
      <c r="AT115" s="2" t="s">
        <v>136</v>
      </c>
      <c r="AU115" s="2" t="s">
        <v>85</v>
      </c>
    </row>
    <row r="116" spans="2:51" s="138" customFormat="1" ht="11.25">
      <c r="B116" s="139"/>
      <c r="D116" s="140" t="s">
        <v>138</v>
      </c>
      <c r="E116" s="141" t="s">
        <v>19</v>
      </c>
      <c r="F116" s="142" t="s">
        <v>521</v>
      </c>
      <c r="H116" s="143">
        <v>3.915</v>
      </c>
      <c r="L116" s="139"/>
      <c r="M116" s="144"/>
      <c r="T116" s="145"/>
      <c r="AT116" s="141" t="s">
        <v>138</v>
      </c>
      <c r="AU116" s="141" t="s">
        <v>85</v>
      </c>
      <c r="AV116" s="138" t="s">
        <v>85</v>
      </c>
      <c r="AW116" s="138" t="s">
        <v>37</v>
      </c>
      <c r="AX116" s="138" t="s">
        <v>75</v>
      </c>
      <c r="AY116" s="141" t="s">
        <v>127</v>
      </c>
    </row>
    <row r="117" spans="2:51" s="159" customFormat="1" ht="11.25">
      <c r="B117" s="160"/>
      <c r="D117" s="140" t="s">
        <v>138</v>
      </c>
      <c r="E117" s="161" t="s">
        <v>19</v>
      </c>
      <c r="F117" s="162" t="s">
        <v>164</v>
      </c>
      <c r="H117" s="163">
        <v>3.915</v>
      </c>
      <c r="L117" s="160"/>
      <c r="M117" s="164"/>
      <c r="T117" s="165"/>
      <c r="AT117" s="161" t="s">
        <v>138</v>
      </c>
      <c r="AU117" s="161" t="s">
        <v>85</v>
      </c>
      <c r="AV117" s="159" t="s">
        <v>134</v>
      </c>
      <c r="AW117" s="159" t="s">
        <v>37</v>
      </c>
      <c r="AX117" s="159" t="s">
        <v>83</v>
      </c>
      <c r="AY117" s="161" t="s">
        <v>127</v>
      </c>
    </row>
    <row r="118" spans="2:65" s="17" customFormat="1" ht="24.2" customHeight="1">
      <c r="B118" s="18"/>
      <c r="C118" s="122" t="s">
        <v>182</v>
      </c>
      <c r="D118" s="122" t="s">
        <v>129</v>
      </c>
      <c r="E118" s="123" t="s">
        <v>471</v>
      </c>
      <c r="F118" s="124" t="s">
        <v>472</v>
      </c>
      <c r="G118" s="125" t="s">
        <v>154</v>
      </c>
      <c r="H118" s="126">
        <v>2.175</v>
      </c>
      <c r="I118" s="127"/>
      <c r="J118" s="128">
        <f>ROUND(I118*H118,2)</f>
        <v>0</v>
      </c>
      <c r="K118" s="124" t="s">
        <v>133</v>
      </c>
      <c r="L118" s="18"/>
      <c r="M118" s="129" t="s">
        <v>19</v>
      </c>
      <c r="N118" s="130" t="s">
        <v>46</v>
      </c>
      <c r="P118" s="131">
        <f>O118*H118</f>
        <v>0</v>
      </c>
      <c r="Q118" s="131">
        <v>0</v>
      </c>
      <c r="R118" s="131">
        <f>Q118*H118</f>
        <v>0</v>
      </c>
      <c r="S118" s="131">
        <v>0</v>
      </c>
      <c r="T118" s="132">
        <f>S118*H118</f>
        <v>0</v>
      </c>
      <c r="AR118" s="133" t="s">
        <v>134</v>
      </c>
      <c r="AT118" s="133" t="s">
        <v>129</v>
      </c>
      <c r="AU118" s="133" t="s">
        <v>85</v>
      </c>
      <c r="AY118" s="2" t="s">
        <v>127</v>
      </c>
      <c r="BE118" s="134">
        <f>IF(N118="základní",J118,0)</f>
        <v>0</v>
      </c>
      <c r="BF118" s="134">
        <f>IF(N118="snížená",J118,0)</f>
        <v>0</v>
      </c>
      <c r="BG118" s="134">
        <f>IF(N118="zákl. přenesená",J118,0)</f>
        <v>0</v>
      </c>
      <c r="BH118" s="134">
        <f>IF(N118="sníž. přenesená",J118,0)</f>
        <v>0</v>
      </c>
      <c r="BI118" s="134">
        <f>IF(N118="nulová",J118,0)</f>
        <v>0</v>
      </c>
      <c r="BJ118" s="2" t="s">
        <v>83</v>
      </c>
      <c r="BK118" s="134">
        <f>ROUND(I118*H118,2)</f>
        <v>0</v>
      </c>
      <c r="BL118" s="2" t="s">
        <v>134</v>
      </c>
      <c r="BM118" s="133" t="s">
        <v>522</v>
      </c>
    </row>
    <row r="119" spans="2:47" s="17" customFormat="1" ht="11.25">
      <c r="B119" s="18"/>
      <c r="D119" s="135" t="s">
        <v>136</v>
      </c>
      <c r="F119" s="136" t="s">
        <v>474</v>
      </c>
      <c r="L119" s="18"/>
      <c r="M119" s="137"/>
      <c r="T119" s="42"/>
      <c r="AT119" s="2" t="s">
        <v>136</v>
      </c>
      <c r="AU119" s="2" t="s">
        <v>85</v>
      </c>
    </row>
    <row r="120" spans="2:51" s="138" customFormat="1" ht="11.25">
      <c r="B120" s="139"/>
      <c r="D120" s="140" t="s">
        <v>138</v>
      </c>
      <c r="E120" s="141" t="s">
        <v>19</v>
      </c>
      <c r="F120" s="142" t="s">
        <v>516</v>
      </c>
      <c r="H120" s="143">
        <v>2.175</v>
      </c>
      <c r="L120" s="139"/>
      <c r="M120" s="144"/>
      <c r="T120" s="145"/>
      <c r="AT120" s="141" t="s">
        <v>138</v>
      </c>
      <c r="AU120" s="141" t="s">
        <v>85</v>
      </c>
      <c r="AV120" s="138" t="s">
        <v>85</v>
      </c>
      <c r="AW120" s="138" t="s">
        <v>37</v>
      </c>
      <c r="AX120" s="138" t="s">
        <v>83</v>
      </c>
      <c r="AY120" s="141" t="s">
        <v>127</v>
      </c>
    </row>
    <row r="121" spans="2:65" s="17" customFormat="1" ht="21.75" customHeight="1">
      <c r="B121" s="18"/>
      <c r="C121" s="122" t="s">
        <v>188</v>
      </c>
      <c r="D121" s="122" t="s">
        <v>129</v>
      </c>
      <c r="E121" s="123" t="s">
        <v>492</v>
      </c>
      <c r="F121" s="124" t="s">
        <v>493</v>
      </c>
      <c r="G121" s="125" t="s">
        <v>132</v>
      </c>
      <c r="H121" s="126">
        <v>6</v>
      </c>
      <c r="I121" s="127"/>
      <c r="J121" s="128">
        <f>ROUND(I121*H121,2)</f>
        <v>0</v>
      </c>
      <c r="K121" s="124" t="s">
        <v>133</v>
      </c>
      <c r="L121" s="18"/>
      <c r="M121" s="129" t="s">
        <v>19</v>
      </c>
      <c r="N121" s="130" t="s">
        <v>46</v>
      </c>
      <c r="P121" s="131">
        <f>O121*H121</f>
        <v>0</v>
      </c>
      <c r="Q121" s="131">
        <v>8.3E-05</v>
      </c>
      <c r="R121" s="131">
        <f>Q121*H121</f>
        <v>0.000498</v>
      </c>
      <c r="S121" s="131">
        <v>0</v>
      </c>
      <c r="T121" s="132">
        <f>S121*H121</f>
        <v>0</v>
      </c>
      <c r="AR121" s="133" t="s">
        <v>134</v>
      </c>
      <c r="AT121" s="133" t="s">
        <v>129</v>
      </c>
      <c r="AU121" s="133" t="s">
        <v>85</v>
      </c>
      <c r="AY121" s="2" t="s">
        <v>127</v>
      </c>
      <c r="BE121" s="134">
        <f>IF(N121="základní",J121,0)</f>
        <v>0</v>
      </c>
      <c r="BF121" s="134">
        <f>IF(N121="snížená",J121,0)</f>
        <v>0</v>
      </c>
      <c r="BG121" s="134">
        <f>IF(N121="zákl. přenesená",J121,0)</f>
        <v>0</v>
      </c>
      <c r="BH121" s="134">
        <f>IF(N121="sníž. přenesená",J121,0)</f>
        <v>0</v>
      </c>
      <c r="BI121" s="134">
        <f>IF(N121="nulová",J121,0)</f>
        <v>0</v>
      </c>
      <c r="BJ121" s="2" t="s">
        <v>83</v>
      </c>
      <c r="BK121" s="134">
        <f>ROUND(I121*H121,2)</f>
        <v>0</v>
      </c>
      <c r="BL121" s="2" t="s">
        <v>134</v>
      </c>
      <c r="BM121" s="133" t="s">
        <v>523</v>
      </c>
    </row>
    <row r="122" spans="2:47" s="17" customFormat="1" ht="11.25">
      <c r="B122" s="18"/>
      <c r="D122" s="135" t="s">
        <v>136</v>
      </c>
      <c r="F122" s="136" t="s">
        <v>495</v>
      </c>
      <c r="L122" s="18"/>
      <c r="M122" s="137"/>
      <c r="T122" s="42"/>
      <c r="AT122" s="2" t="s">
        <v>136</v>
      </c>
      <c r="AU122" s="2" t="s">
        <v>85</v>
      </c>
    </row>
    <row r="123" spans="2:51" s="138" customFormat="1" ht="11.25">
      <c r="B123" s="139"/>
      <c r="D123" s="140" t="s">
        <v>138</v>
      </c>
      <c r="E123" s="141" t="s">
        <v>19</v>
      </c>
      <c r="F123" s="142" t="s">
        <v>524</v>
      </c>
      <c r="H123" s="143">
        <v>6</v>
      </c>
      <c r="L123" s="139"/>
      <c r="M123" s="144"/>
      <c r="T123" s="145"/>
      <c r="AT123" s="141" t="s">
        <v>138</v>
      </c>
      <c r="AU123" s="141" t="s">
        <v>85</v>
      </c>
      <c r="AV123" s="138" t="s">
        <v>85</v>
      </c>
      <c r="AW123" s="138" t="s">
        <v>37</v>
      </c>
      <c r="AX123" s="138" t="s">
        <v>83</v>
      </c>
      <c r="AY123" s="141" t="s">
        <v>127</v>
      </c>
    </row>
    <row r="124" spans="2:65" s="17" customFormat="1" ht="16.5" customHeight="1">
      <c r="B124" s="18"/>
      <c r="C124" s="166" t="s">
        <v>195</v>
      </c>
      <c r="D124" s="166" t="s">
        <v>211</v>
      </c>
      <c r="E124" s="167" t="s">
        <v>497</v>
      </c>
      <c r="F124" s="168" t="s">
        <v>498</v>
      </c>
      <c r="G124" s="169" t="s">
        <v>132</v>
      </c>
      <c r="H124" s="170">
        <v>6</v>
      </c>
      <c r="I124" s="171"/>
      <c r="J124" s="172">
        <f>ROUND(I124*H124,2)</f>
        <v>0</v>
      </c>
      <c r="K124" s="168" t="s">
        <v>19</v>
      </c>
      <c r="L124" s="173"/>
      <c r="M124" s="174" t="s">
        <v>19</v>
      </c>
      <c r="N124" s="175" t="s">
        <v>46</v>
      </c>
      <c r="P124" s="131">
        <f>O124*H124</f>
        <v>0</v>
      </c>
      <c r="Q124" s="131">
        <v>0.00035</v>
      </c>
      <c r="R124" s="131">
        <f>Q124*H124</f>
        <v>0.0021</v>
      </c>
      <c r="S124" s="131">
        <v>0</v>
      </c>
      <c r="T124" s="132">
        <f>S124*H124</f>
        <v>0</v>
      </c>
      <c r="AR124" s="133" t="s">
        <v>188</v>
      </c>
      <c r="AT124" s="133" t="s">
        <v>211</v>
      </c>
      <c r="AU124" s="133" t="s">
        <v>85</v>
      </c>
      <c r="AY124" s="2" t="s">
        <v>127</v>
      </c>
      <c r="BE124" s="134">
        <f>IF(N124="základní",J124,0)</f>
        <v>0</v>
      </c>
      <c r="BF124" s="134">
        <f>IF(N124="snížená",J124,0)</f>
        <v>0</v>
      </c>
      <c r="BG124" s="134">
        <f>IF(N124="zákl. přenesená",J124,0)</f>
        <v>0</v>
      </c>
      <c r="BH124" s="134">
        <f>IF(N124="sníž. přenesená",J124,0)</f>
        <v>0</v>
      </c>
      <c r="BI124" s="134">
        <f>IF(N124="nulová",J124,0)</f>
        <v>0</v>
      </c>
      <c r="BJ124" s="2" t="s">
        <v>83</v>
      </c>
      <c r="BK124" s="134">
        <f>ROUND(I124*H124,2)</f>
        <v>0</v>
      </c>
      <c r="BL124" s="2" t="s">
        <v>134</v>
      </c>
      <c r="BM124" s="133" t="s">
        <v>525</v>
      </c>
    </row>
    <row r="125" spans="2:63" s="110" customFormat="1" ht="22.9" customHeight="1">
      <c r="B125" s="111"/>
      <c r="D125" s="112" t="s">
        <v>74</v>
      </c>
      <c r="E125" s="120" t="s">
        <v>85</v>
      </c>
      <c r="F125" s="120" t="s">
        <v>238</v>
      </c>
      <c r="J125" s="121">
        <f>BK125</f>
        <v>0</v>
      </c>
      <c r="L125" s="111"/>
      <c r="M125" s="115"/>
      <c r="P125" s="116">
        <f>SUM(P126:P144)</f>
        <v>0</v>
      </c>
      <c r="R125" s="116">
        <f>SUM(R126:R144)</f>
        <v>85.01675396868</v>
      </c>
      <c r="T125" s="117">
        <f>SUM(T126:T144)</f>
        <v>0</v>
      </c>
      <c r="AR125" s="112" t="s">
        <v>83</v>
      </c>
      <c r="AT125" s="118" t="s">
        <v>74</v>
      </c>
      <c r="AU125" s="118" t="s">
        <v>83</v>
      </c>
      <c r="AY125" s="112" t="s">
        <v>127</v>
      </c>
      <c r="BK125" s="119">
        <f>SUM(BK126:BK144)</f>
        <v>0</v>
      </c>
    </row>
    <row r="126" spans="2:65" s="17" customFormat="1" ht="33" customHeight="1">
      <c r="B126" s="18"/>
      <c r="C126" s="122" t="s">
        <v>202</v>
      </c>
      <c r="D126" s="122" t="s">
        <v>129</v>
      </c>
      <c r="E126" s="123" t="s">
        <v>245</v>
      </c>
      <c r="F126" s="124" t="s">
        <v>246</v>
      </c>
      <c r="G126" s="125" t="s">
        <v>142</v>
      </c>
      <c r="H126" s="126">
        <v>5</v>
      </c>
      <c r="I126" s="127"/>
      <c r="J126" s="128">
        <f>ROUND(I126*H126,2)</f>
        <v>0</v>
      </c>
      <c r="K126" s="124" t="s">
        <v>133</v>
      </c>
      <c r="L126" s="18"/>
      <c r="M126" s="129" t="s">
        <v>19</v>
      </c>
      <c r="N126" s="130" t="s">
        <v>46</v>
      </c>
      <c r="P126" s="131">
        <f>O126*H126</f>
        <v>0</v>
      </c>
      <c r="Q126" s="131">
        <v>0.2784364</v>
      </c>
      <c r="R126" s="131">
        <f>Q126*H126</f>
        <v>1.3921819999999998</v>
      </c>
      <c r="S126" s="131">
        <v>0</v>
      </c>
      <c r="T126" s="132">
        <f>S126*H126</f>
        <v>0</v>
      </c>
      <c r="AR126" s="133" t="s">
        <v>134</v>
      </c>
      <c r="AT126" s="133" t="s">
        <v>129</v>
      </c>
      <c r="AU126" s="133" t="s">
        <v>85</v>
      </c>
      <c r="AY126" s="2" t="s">
        <v>127</v>
      </c>
      <c r="BE126" s="134">
        <f>IF(N126="základní",J126,0)</f>
        <v>0</v>
      </c>
      <c r="BF126" s="134">
        <f>IF(N126="snížená",J126,0)</f>
        <v>0</v>
      </c>
      <c r="BG126" s="134">
        <f>IF(N126="zákl. přenesená",J126,0)</f>
        <v>0</v>
      </c>
      <c r="BH126" s="134">
        <f>IF(N126="sníž. přenesená",J126,0)</f>
        <v>0</v>
      </c>
      <c r="BI126" s="134">
        <f>IF(N126="nulová",J126,0)</f>
        <v>0</v>
      </c>
      <c r="BJ126" s="2" t="s">
        <v>83</v>
      </c>
      <c r="BK126" s="134">
        <f>ROUND(I126*H126,2)</f>
        <v>0</v>
      </c>
      <c r="BL126" s="2" t="s">
        <v>134</v>
      </c>
      <c r="BM126" s="133" t="s">
        <v>526</v>
      </c>
    </row>
    <row r="127" spans="2:47" s="17" customFormat="1" ht="11.25">
      <c r="B127" s="18"/>
      <c r="D127" s="135" t="s">
        <v>136</v>
      </c>
      <c r="F127" s="136" t="s">
        <v>248</v>
      </c>
      <c r="L127" s="18"/>
      <c r="M127" s="137"/>
      <c r="T127" s="42"/>
      <c r="AT127" s="2" t="s">
        <v>136</v>
      </c>
      <c r="AU127" s="2" t="s">
        <v>85</v>
      </c>
    </row>
    <row r="128" spans="2:51" s="146" customFormat="1" ht="11.25">
      <c r="B128" s="147"/>
      <c r="D128" s="140" t="s">
        <v>138</v>
      </c>
      <c r="E128" s="148" t="s">
        <v>19</v>
      </c>
      <c r="F128" s="149" t="s">
        <v>236</v>
      </c>
      <c r="H128" s="148" t="s">
        <v>19</v>
      </c>
      <c r="L128" s="147"/>
      <c r="M128" s="150"/>
      <c r="T128" s="151"/>
      <c r="AT128" s="148" t="s">
        <v>138</v>
      </c>
      <c r="AU128" s="148" t="s">
        <v>85</v>
      </c>
      <c r="AV128" s="146" t="s">
        <v>83</v>
      </c>
      <c r="AW128" s="146" t="s">
        <v>37</v>
      </c>
      <c r="AX128" s="146" t="s">
        <v>75</v>
      </c>
      <c r="AY128" s="148" t="s">
        <v>127</v>
      </c>
    </row>
    <row r="129" spans="2:51" s="138" customFormat="1" ht="11.25">
      <c r="B129" s="139"/>
      <c r="D129" s="140" t="s">
        <v>138</v>
      </c>
      <c r="E129" s="141" t="s">
        <v>19</v>
      </c>
      <c r="F129" s="142" t="s">
        <v>527</v>
      </c>
      <c r="H129" s="143">
        <v>5</v>
      </c>
      <c r="L129" s="139"/>
      <c r="M129" s="144"/>
      <c r="T129" s="145"/>
      <c r="AT129" s="141" t="s">
        <v>138</v>
      </c>
      <c r="AU129" s="141" t="s">
        <v>85</v>
      </c>
      <c r="AV129" s="138" t="s">
        <v>85</v>
      </c>
      <c r="AW129" s="138" t="s">
        <v>37</v>
      </c>
      <c r="AX129" s="138" t="s">
        <v>83</v>
      </c>
      <c r="AY129" s="141" t="s">
        <v>127</v>
      </c>
    </row>
    <row r="130" spans="2:65" s="17" customFormat="1" ht="16.5" customHeight="1">
      <c r="B130" s="18"/>
      <c r="C130" s="122" t="s">
        <v>210</v>
      </c>
      <c r="D130" s="122" t="s">
        <v>129</v>
      </c>
      <c r="E130" s="123" t="s">
        <v>251</v>
      </c>
      <c r="F130" s="124" t="s">
        <v>252</v>
      </c>
      <c r="G130" s="125" t="s">
        <v>154</v>
      </c>
      <c r="H130" s="126">
        <v>3.97</v>
      </c>
      <c r="I130" s="127"/>
      <c r="J130" s="128">
        <f>ROUND(I130*H130,2)</f>
        <v>0</v>
      </c>
      <c r="K130" s="124" t="s">
        <v>133</v>
      </c>
      <c r="L130" s="18"/>
      <c r="M130" s="129" t="s">
        <v>19</v>
      </c>
      <c r="N130" s="130" t="s">
        <v>46</v>
      </c>
      <c r="P130" s="131">
        <f>O130*H130</f>
        <v>0</v>
      </c>
      <c r="Q130" s="131">
        <v>2.301022204</v>
      </c>
      <c r="R130" s="131">
        <f>Q130*H130</f>
        <v>9.13505814988</v>
      </c>
      <c r="S130" s="131">
        <v>0</v>
      </c>
      <c r="T130" s="132">
        <f>S130*H130</f>
        <v>0</v>
      </c>
      <c r="AR130" s="133" t="s">
        <v>134</v>
      </c>
      <c r="AT130" s="133" t="s">
        <v>129</v>
      </c>
      <c r="AU130" s="133" t="s">
        <v>85</v>
      </c>
      <c r="AY130" s="2" t="s">
        <v>127</v>
      </c>
      <c r="BE130" s="134">
        <f>IF(N130="základní",J130,0)</f>
        <v>0</v>
      </c>
      <c r="BF130" s="134">
        <f>IF(N130="snížená",J130,0)</f>
        <v>0</v>
      </c>
      <c r="BG130" s="134">
        <f>IF(N130="zákl. přenesená",J130,0)</f>
        <v>0</v>
      </c>
      <c r="BH130" s="134">
        <f>IF(N130="sníž. přenesená",J130,0)</f>
        <v>0</v>
      </c>
      <c r="BI130" s="134">
        <f>IF(N130="nulová",J130,0)</f>
        <v>0</v>
      </c>
      <c r="BJ130" s="2" t="s">
        <v>83</v>
      </c>
      <c r="BK130" s="134">
        <f>ROUND(I130*H130,2)</f>
        <v>0</v>
      </c>
      <c r="BL130" s="2" t="s">
        <v>134</v>
      </c>
      <c r="BM130" s="133" t="s">
        <v>528</v>
      </c>
    </row>
    <row r="131" spans="2:47" s="17" customFormat="1" ht="11.25">
      <c r="B131" s="18"/>
      <c r="D131" s="135" t="s">
        <v>136</v>
      </c>
      <c r="F131" s="136" t="s">
        <v>254</v>
      </c>
      <c r="L131" s="18"/>
      <c r="M131" s="137"/>
      <c r="T131" s="42"/>
      <c r="AT131" s="2" t="s">
        <v>136</v>
      </c>
      <c r="AU131" s="2" t="s">
        <v>85</v>
      </c>
    </row>
    <row r="132" spans="2:51" s="146" customFormat="1" ht="11.25">
      <c r="B132" s="147"/>
      <c r="D132" s="140" t="s">
        <v>138</v>
      </c>
      <c r="E132" s="148" t="s">
        <v>19</v>
      </c>
      <c r="F132" s="149" t="s">
        <v>255</v>
      </c>
      <c r="H132" s="148" t="s">
        <v>19</v>
      </c>
      <c r="L132" s="147"/>
      <c r="M132" s="150"/>
      <c r="T132" s="151"/>
      <c r="AT132" s="148" t="s">
        <v>138</v>
      </c>
      <c r="AU132" s="148" t="s">
        <v>85</v>
      </c>
      <c r="AV132" s="146" t="s">
        <v>83</v>
      </c>
      <c r="AW132" s="146" t="s">
        <v>37</v>
      </c>
      <c r="AX132" s="146" t="s">
        <v>75</v>
      </c>
      <c r="AY132" s="148" t="s">
        <v>127</v>
      </c>
    </row>
    <row r="133" spans="2:51" s="138" customFormat="1" ht="11.25">
      <c r="B133" s="139"/>
      <c r="D133" s="140" t="s">
        <v>138</v>
      </c>
      <c r="E133" s="141" t="s">
        <v>19</v>
      </c>
      <c r="F133" s="142" t="s">
        <v>529</v>
      </c>
      <c r="H133" s="143">
        <v>2.97</v>
      </c>
      <c r="L133" s="139"/>
      <c r="M133" s="144"/>
      <c r="T133" s="145"/>
      <c r="AT133" s="141" t="s">
        <v>138</v>
      </c>
      <c r="AU133" s="141" t="s">
        <v>85</v>
      </c>
      <c r="AV133" s="138" t="s">
        <v>85</v>
      </c>
      <c r="AW133" s="138" t="s">
        <v>37</v>
      </c>
      <c r="AX133" s="138" t="s">
        <v>75</v>
      </c>
      <c r="AY133" s="141" t="s">
        <v>127</v>
      </c>
    </row>
    <row r="134" spans="2:51" s="138" customFormat="1" ht="11.25">
      <c r="B134" s="139"/>
      <c r="D134" s="140" t="s">
        <v>138</v>
      </c>
      <c r="E134" s="141" t="s">
        <v>19</v>
      </c>
      <c r="F134" s="142" t="s">
        <v>530</v>
      </c>
      <c r="H134" s="143">
        <v>1</v>
      </c>
      <c r="L134" s="139"/>
      <c r="M134" s="144"/>
      <c r="T134" s="145"/>
      <c r="AT134" s="141" t="s">
        <v>138</v>
      </c>
      <c r="AU134" s="141" t="s">
        <v>85</v>
      </c>
      <c r="AV134" s="138" t="s">
        <v>85</v>
      </c>
      <c r="AW134" s="138" t="s">
        <v>37</v>
      </c>
      <c r="AX134" s="138" t="s">
        <v>75</v>
      </c>
      <c r="AY134" s="141" t="s">
        <v>127</v>
      </c>
    </row>
    <row r="135" spans="2:51" s="159" customFormat="1" ht="11.25">
      <c r="B135" s="160"/>
      <c r="D135" s="140" t="s">
        <v>138</v>
      </c>
      <c r="E135" s="161" t="s">
        <v>19</v>
      </c>
      <c r="F135" s="162" t="s">
        <v>164</v>
      </c>
      <c r="H135" s="163">
        <v>3.97</v>
      </c>
      <c r="L135" s="160"/>
      <c r="M135" s="164"/>
      <c r="T135" s="165"/>
      <c r="AT135" s="161" t="s">
        <v>138</v>
      </c>
      <c r="AU135" s="161" t="s">
        <v>85</v>
      </c>
      <c r="AV135" s="159" t="s">
        <v>134</v>
      </c>
      <c r="AW135" s="159" t="s">
        <v>37</v>
      </c>
      <c r="AX135" s="159" t="s">
        <v>83</v>
      </c>
      <c r="AY135" s="161" t="s">
        <v>127</v>
      </c>
    </row>
    <row r="136" spans="2:65" s="17" customFormat="1" ht="16.5" customHeight="1">
      <c r="B136" s="18"/>
      <c r="C136" s="122" t="s">
        <v>218</v>
      </c>
      <c r="D136" s="122" t="s">
        <v>129</v>
      </c>
      <c r="E136" s="123" t="s">
        <v>531</v>
      </c>
      <c r="F136" s="124" t="s">
        <v>532</v>
      </c>
      <c r="G136" s="125" t="s">
        <v>132</v>
      </c>
      <c r="H136" s="126">
        <v>74.4</v>
      </c>
      <c r="I136" s="127"/>
      <c r="J136" s="128">
        <f>ROUND(I136*H136,2)</f>
        <v>0</v>
      </c>
      <c r="K136" s="124" t="s">
        <v>133</v>
      </c>
      <c r="L136" s="18"/>
      <c r="M136" s="129" t="s">
        <v>19</v>
      </c>
      <c r="N136" s="130" t="s">
        <v>46</v>
      </c>
      <c r="P136" s="131">
        <f>O136*H136</f>
        <v>0</v>
      </c>
      <c r="Q136" s="131">
        <v>0.0024719</v>
      </c>
      <c r="R136" s="131">
        <f>Q136*H136</f>
        <v>0.18390936000000002</v>
      </c>
      <c r="S136" s="131">
        <v>0</v>
      </c>
      <c r="T136" s="132">
        <f>S136*H136</f>
        <v>0</v>
      </c>
      <c r="AR136" s="133" t="s">
        <v>134</v>
      </c>
      <c r="AT136" s="133" t="s">
        <v>129</v>
      </c>
      <c r="AU136" s="133" t="s">
        <v>85</v>
      </c>
      <c r="AY136" s="2" t="s">
        <v>127</v>
      </c>
      <c r="BE136" s="134">
        <f>IF(N136="základní",J136,0)</f>
        <v>0</v>
      </c>
      <c r="BF136" s="134">
        <f>IF(N136="snížená",J136,0)</f>
        <v>0</v>
      </c>
      <c r="BG136" s="134">
        <f>IF(N136="zákl. přenesená",J136,0)</f>
        <v>0</v>
      </c>
      <c r="BH136" s="134">
        <f>IF(N136="sníž. přenesená",J136,0)</f>
        <v>0</v>
      </c>
      <c r="BI136" s="134">
        <f>IF(N136="nulová",J136,0)</f>
        <v>0</v>
      </c>
      <c r="BJ136" s="2" t="s">
        <v>83</v>
      </c>
      <c r="BK136" s="134">
        <f>ROUND(I136*H136,2)</f>
        <v>0</v>
      </c>
      <c r="BL136" s="2" t="s">
        <v>134</v>
      </c>
      <c r="BM136" s="133" t="s">
        <v>533</v>
      </c>
    </row>
    <row r="137" spans="2:47" s="17" customFormat="1" ht="11.25">
      <c r="B137" s="18"/>
      <c r="D137" s="135" t="s">
        <v>136</v>
      </c>
      <c r="F137" s="136" t="s">
        <v>534</v>
      </c>
      <c r="L137" s="18"/>
      <c r="M137" s="137"/>
      <c r="T137" s="42"/>
      <c r="AT137" s="2" t="s">
        <v>136</v>
      </c>
      <c r="AU137" s="2" t="s">
        <v>85</v>
      </c>
    </row>
    <row r="138" spans="2:51" s="138" customFormat="1" ht="11.25">
      <c r="B138" s="139"/>
      <c r="D138" s="140" t="s">
        <v>138</v>
      </c>
      <c r="E138" s="141" t="s">
        <v>19</v>
      </c>
      <c r="F138" s="142" t="s">
        <v>535</v>
      </c>
      <c r="H138" s="143">
        <v>74.4</v>
      </c>
      <c r="L138" s="139"/>
      <c r="M138" s="144"/>
      <c r="T138" s="145"/>
      <c r="AT138" s="141" t="s">
        <v>138</v>
      </c>
      <c r="AU138" s="141" t="s">
        <v>85</v>
      </c>
      <c r="AV138" s="138" t="s">
        <v>85</v>
      </c>
      <c r="AW138" s="138" t="s">
        <v>37</v>
      </c>
      <c r="AX138" s="138" t="s">
        <v>83</v>
      </c>
      <c r="AY138" s="141" t="s">
        <v>127</v>
      </c>
    </row>
    <row r="139" spans="2:65" s="17" customFormat="1" ht="16.5" customHeight="1">
      <c r="B139" s="18"/>
      <c r="C139" s="122" t="s">
        <v>224</v>
      </c>
      <c r="D139" s="122" t="s">
        <v>129</v>
      </c>
      <c r="E139" s="123" t="s">
        <v>536</v>
      </c>
      <c r="F139" s="124" t="s">
        <v>537</v>
      </c>
      <c r="G139" s="125" t="s">
        <v>132</v>
      </c>
      <c r="H139" s="126">
        <v>74.4</v>
      </c>
      <c r="I139" s="127"/>
      <c r="J139" s="128">
        <f>ROUND(I139*H139,2)</f>
        <v>0</v>
      </c>
      <c r="K139" s="124" t="s">
        <v>133</v>
      </c>
      <c r="L139" s="18"/>
      <c r="M139" s="129" t="s">
        <v>19</v>
      </c>
      <c r="N139" s="130" t="s">
        <v>46</v>
      </c>
      <c r="P139" s="131">
        <f>O139*H139</f>
        <v>0</v>
      </c>
      <c r="Q139" s="131">
        <v>0</v>
      </c>
      <c r="R139" s="131">
        <f>Q139*H139</f>
        <v>0</v>
      </c>
      <c r="S139" s="131">
        <v>0</v>
      </c>
      <c r="T139" s="132">
        <f>S139*H139</f>
        <v>0</v>
      </c>
      <c r="AR139" s="133" t="s">
        <v>134</v>
      </c>
      <c r="AT139" s="133" t="s">
        <v>129</v>
      </c>
      <c r="AU139" s="133" t="s">
        <v>85</v>
      </c>
      <c r="AY139" s="2" t="s">
        <v>127</v>
      </c>
      <c r="BE139" s="134">
        <f>IF(N139="základní",J139,0)</f>
        <v>0</v>
      </c>
      <c r="BF139" s="134">
        <f>IF(N139="snížená",J139,0)</f>
        <v>0</v>
      </c>
      <c r="BG139" s="134">
        <f>IF(N139="zákl. přenesená",J139,0)</f>
        <v>0</v>
      </c>
      <c r="BH139" s="134">
        <f>IF(N139="sníž. přenesená",J139,0)</f>
        <v>0</v>
      </c>
      <c r="BI139" s="134">
        <f>IF(N139="nulová",J139,0)</f>
        <v>0</v>
      </c>
      <c r="BJ139" s="2" t="s">
        <v>83</v>
      </c>
      <c r="BK139" s="134">
        <f>ROUND(I139*H139,2)</f>
        <v>0</v>
      </c>
      <c r="BL139" s="2" t="s">
        <v>134</v>
      </c>
      <c r="BM139" s="133" t="s">
        <v>538</v>
      </c>
    </row>
    <row r="140" spans="2:47" s="17" customFormat="1" ht="11.25">
      <c r="B140" s="18"/>
      <c r="D140" s="135" t="s">
        <v>136</v>
      </c>
      <c r="F140" s="136" t="s">
        <v>539</v>
      </c>
      <c r="L140" s="18"/>
      <c r="M140" s="137"/>
      <c r="T140" s="42"/>
      <c r="AT140" s="2" t="s">
        <v>136</v>
      </c>
      <c r="AU140" s="2" t="s">
        <v>85</v>
      </c>
    </row>
    <row r="141" spans="2:51" s="138" customFormat="1" ht="11.25">
      <c r="B141" s="139"/>
      <c r="D141" s="140" t="s">
        <v>138</v>
      </c>
      <c r="E141" s="141" t="s">
        <v>19</v>
      </c>
      <c r="F141" s="142" t="s">
        <v>535</v>
      </c>
      <c r="H141" s="143">
        <v>74.4</v>
      </c>
      <c r="L141" s="139"/>
      <c r="M141" s="144"/>
      <c r="T141" s="145"/>
      <c r="AT141" s="141" t="s">
        <v>138</v>
      </c>
      <c r="AU141" s="141" t="s">
        <v>85</v>
      </c>
      <c r="AV141" s="138" t="s">
        <v>85</v>
      </c>
      <c r="AW141" s="138" t="s">
        <v>37</v>
      </c>
      <c r="AX141" s="138" t="s">
        <v>83</v>
      </c>
      <c r="AY141" s="141" t="s">
        <v>127</v>
      </c>
    </row>
    <row r="142" spans="2:65" s="17" customFormat="1" ht="16.5" customHeight="1">
      <c r="B142" s="18"/>
      <c r="C142" s="122" t="s">
        <v>231</v>
      </c>
      <c r="D142" s="122" t="s">
        <v>129</v>
      </c>
      <c r="E142" s="123" t="s">
        <v>540</v>
      </c>
      <c r="F142" s="124" t="s">
        <v>541</v>
      </c>
      <c r="G142" s="125" t="s">
        <v>154</v>
      </c>
      <c r="H142" s="126">
        <v>29.7</v>
      </c>
      <c r="I142" s="127"/>
      <c r="J142" s="128">
        <f>ROUND(I142*H142,2)</f>
        <v>0</v>
      </c>
      <c r="K142" s="124" t="s">
        <v>133</v>
      </c>
      <c r="L142" s="18"/>
      <c r="M142" s="129" t="s">
        <v>19</v>
      </c>
      <c r="N142" s="130" t="s">
        <v>46</v>
      </c>
      <c r="P142" s="131">
        <f>O142*H142</f>
        <v>0</v>
      </c>
      <c r="Q142" s="131">
        <v>2.501872204</v>
      </c>
      <c r="R142" s="131">
        <f>Q142*H142</f>
        <v>74.3056044588</v>
      </c>
      <c r="S142" s="131">
        <v>0</v>
      </c>
      <c r="T142" s="132">
        <f>S142*H142</f>
        <v>0</v>
      </c>
      <c r="AR142" s="133" t="s">
        <v>134</v>
      </c>
      <c r="AT142" s="133" t="s">
        <v>129</v>
      </c>
      <c r="AU142" s="133" t="s">
        <v>85</v>
      </c>
      <c r="AY142" s="2" t="s">
        <v>127</v>
      </c>
      <c r="BE142" s="134">
        <f>IF(N142="základní",J142,0)</f>
        <v>0</v>
      </c>
      <c r="BF142" s="134">
        <f>IF(N142="snížená",J142,0)</f>
        <v>0</v>
      </c>
      <c r="BG142" s="134">
        <f>IF(N142="zákl. přenesená",J142,0)</f>
        <v>0</v>
      </c>
      <c r="BH142" s="134">
        <f>IF(N142="sníž. přenesená",J142,0)</f>
        <v>0</v>
      </c>
      <c r="BI142" s="134">
        <f>IF(N142="nulová",J142,0)</f>
        <v>0</v>
      </c>
      <c r="BJ142" s="2" t="s">
        <v>83</v>
      </c>
      <c r="BK142" s="134">
        <f>ROUND(I142*H142,2)</f>
        <v>0</v>
      </c>
      <c r="BL142" s="2" t="s">
        <v>134</v>
      </c>
      <c r="BM142" s="133" t="s">
        <v>542</v>
      </c>
    </row>
    <row r="143" spans="2:47" s="17" customFormat="1" ht="11.25">
      <c r="B143" s="18"/>
      <c r="D143" s="135" t="s">
        <v>136</v>
      </c>
      <c r="F143" s="136" t="s">
        <v>543</v>
      </c>
      <c r="L143" s="18"/>
      <c r="M143" s="137"/>
      <c r="T143" s="42"/>
      <c r="AT143" s="2" t="s">
        <v>136</v>
      </c>
      <c r="AU143" s="2" t="s">
        <v>85</v>
      </c>
    </row>
    <row r="144" spans="2:51" s="138" customFormat="1" ht="11.25">
      <c r="B144" s="139"/>
      <c r="D144" s="140" t="s">
        <v>138</v>
      </c>
      <c r="E144" s="141" t="s">
        <v>19</v>
      </c>
      <c r="F144" s="142" t="s">
        <v>544</v>
      </c>
      <c r="H144" s="143">
        <v>29.7</v>
      </c>
      <c r="L144" s="139"/>
      <c r="M144" s="144"/>
      <c r="T144" s="145"/>
      <c r="AT144" s="141" t="s">
        <v>138</v>
      </c>
      <c r="AU144" s="141" t="s">
        <v>85</v>
      </c>
      <c r="AV144" s="138" t="s">
        <v>85</v>
      </c>
      <c r="AW144" s="138" t="s">
        <v>37</v>
      </c>
      <c r="AX144" s="138" t="s">
        <v>83</v>
      </c>
      <c r="AY144" s="141" t="s">
        <v>127</v>
      </c>
    </row>
    <row r="145" spans="2:63" s="110" customFormat="1" ht="22.9" customHeight="1">
      <c r="B145" s="111"/>
      <c r="D145" s="112" t="s">
        <v>74</v>
      </c>
      <c r="E145" s="120" t="s">
        <v>146</v>
      </c>
      <c r="F145" s="120" t="s">
        <v>263</v>
      </c>
      <c r="J145" s="121">
        <f>BK145</f>
        <v>0</v>
      </c>
      <c r="L145" s="111"/>
      <c r="M145" s="115"/>
      <c r="P145" s="116">
        <f>SUM(P146:P157)</f>
        <v>0</v>
      </c>
      <c r="R145" s="116">
        <f>SUM(R146:R157)</f>
        <v>24.855323065600004</v>
      </c>
      <c r="T145" s="117">
        <f>SUM(T146:T157)</f>
        <v>0</v>
      </c>
      <c r="AR145" s="112" t="s">
        <v>83</v>
      </c>
      <c r="AT145" s="118" t="s">
        <v>74</v>
      </c>
      <c r="AU145" s="118" t="s">
        <v>83</v>
      </c>
      <c r="AY145" s="112" t="s">
        <v>127</v>
      </c>
      <c r="BK145" s="119">
        <f>SUM(BK146:BK157)</f>
        <v>0</v>
      </c>
    </row>
    <row r="146" spans="2:65" s="17" customFormat="1" ht="24.2" customHeight="1">
      <c r="B146" s="18"/>
      <c r="C146" s="122" t="s">
        <v>8</v>
      </c>
      <c r="D146" s="122" t="s">
        <v>129</v>
      </c>
      <c r="E146" s="123" t="s">
        <v>265</v>
      </c>
      <c r="F146" s="124" t="s">
        <v>266</v>
      </c>
      <c r="G146" s="125" t="s">
        <v>154</v>
      </c>
      <c r="H146" s="126">
        <v>10.5</v>
      </c>
      <c r="I146" s="127"/>
      <c r="J146" s="128">
        <f>ROUND(I146*H146,2)</f>
        <v>0</v>
      </c>
      <c r="K146" s="124" t="s">
        <v>133</v>
      </c>
      <c r="L146" s="18"/>
      <c r="M146" s="129" t="s">
        <v>19</v>
      </c>
      <c r="N146" s="130" t="s">
        <v>46</v>
      </c>
      <c r="P146" s="131">
        <f>O146*H146</f>
        <v>0</v>
      </c>
      <c r="Q146" s="131">
        <v>2.29124</v>
      </c>
      <c r="R146" s="131">
        <f>Q146*H146</f>
        <v>24.058020000000003</v>
      </c>
      <c r="S146" s="131">
        <v>0</v>
      </c>
      <c r="T146" s="132">
        <f>S146*H146</f>
        <v>0</v>
      </c>
      <c r="AR146" s="133" t="s">
        <v>134</v>
      </c>
      <c r="AT146" s="133" t="s">
        <v>129</v>
      </c>
      <c r="AU146" s="133" t="s">
        <v>85</v>
      </c>
      <c r="AY146" s="2" t="s">
        <v>127</v>
      </c>
      <c r="BE146" s="134">
        <f>IF(N146="základní",J146,0)</f>
        <v>0</v>
      </c>
      <c r="BF146" s="134">
        <f>IF(N146="snížená",J146,0)</f>
        <v>0</v>
      </c>
      <c r="BG146" s="134">
        <f>IF(N146="zákl. přenesená",J146,0)</f>
        <v>0</v>
      </c>
      <c r="BH146" s="134">
        <f>IF(N146="sníž. přenesená",J146,0)</f>
        <v>0</v>
      </c>
      <c r="BI146" s="134">
        <f>IF(N146="nulová",J146,0)</f>
        <v>0</v>
      </c>
      <c r="BJ146" s="2" t="s">
        <v>83</v>
      </c>
      <c r="BK146" s="134">
        <f>ROUND(I146*H146,2)</f>
        <v>0</v>
      </c>
      <c r="BL146" s="2" t="s">
        <v>134</v>
      </c>
      <c r="BM146" s="133" t="s">
        <v>545</v>
      </c>
    </row>
    <row r="147" spans="2:47" s="17" customFormat="1" ht="11.25">
      <c r="B147" s="18"/>
      <c r="D147" s="135" t="s">
        <v>136</v>
      </c>
      <c r="F147" s="136" t="s">
        <v>268</v>
      </c>
      <c r="L147" s="18"/>
      <c r="M147" s="137"/>
      <c r="T147" s="42"/>
      <c r="AT147" s="2" t="s">
        <v>136</v>
      </c>
      <c r="AU147" s="2" t="s">
        <v>85</v>
      </c>
    </row>
    <row r="148" spans="2:51" s="146" customFormat="1" ht="11.25">
      <c r="B148" s="147"/>
      <c r="D148" s="140" t="s">
        <v>138</v>
      </c>
      <c r="E148" s="148" t="s">
        <v>19</v>
      </c>
      <c r="F148" s="149" t="s">
        <v>269</v>
      </c>
      <c r="H148" s="148" t="s">
        <v>19</v>
      </c>
      <c r="L148" s="147"/>
      <c r="M148" s="150"/>
      <c r="T148" s="151"/>
      <c r="AT148" s="148" t="s">
        <v>138</v>
      </c>
      <c r="AU148" s="148" t="s">
        <v>85</v>
      </c>
      <c r="AV148" s="146" t="s">
        <v>83</v>
      </c>
      <c r="AW148" s="146" t="s">
        <v>37</v>
      </c>
      <c r="AX148" s="146" t="s">
        <v>75</v>
      </c>
      <c r="AY148" s="148" t="s">
        <v>127</v>
      </c>
    </row>
    <row r="149" spans="2:51" s="138" customFormat="1" ht="11.25">
      <c r="B149" s="139"/>
      <c r="D149" s="140" t="s">
        <v>138</v>
      </c>
      <c r="E149" s="141" t="s">
        <v>19</v>
      </c>
      <c r="F149" s="142" t="s">
        <v>546</v>
      </c>
      <c r="H149" s="143">
        <v>10.5</v>
      </c>
      <c r="L149" s="139"/>
      <c r="M149" s="144"/>
      <c r="T149" s="145"/>
      <c r="AT149" s="141" t="s">
        <v>138</v>
      </c>
      <c r="AU149" s="141" t="s">
        <v>85</v>
      </c>
      <c r="AV149" s="138" t="s">
        <v>85</v>
      </c>
      <c r="AW149" s="138" t="s">
        <v>37</v>
      </c>
      <c r="AX149" s="138" t="s">
        <v>83</v>
      </c>
      <c r="AY149" s="141" t="s">
        <v>127</v>
      </c>
    </row>
    <row r="150" spans="2:65" s="17" customFormat="1" ht="16.5" customHeight="1">
      <c r="B150" s="18"/>
      <c r="C150" s="122" t="s">
        <v>244</v>
      </c>
      <c r="D150" s="122" t="s">
        <v>129</v>
      </c>
      <c r="E150" s="123" t="s">
        <v>547</v>
      </c>
      <c r="F150" s="124" t="s">
        <v>548</v>
      </c>
      <c r="G150" s="125" t="s">
        <v>214</v>
      </c>
      <c r="H150" s="126">
        <v>0.764</v>
      </c>
      <c r="I150" s="127"/>
      <c r="J150" s="128">
        <f>ROUND(I150*H150,2)</f>
        <v>0</v>
      </c>
      <c r="K150" s="124" t="s">
        <v>133</v>
      </c>
      <c r="L150" s="18"/>
      <c r="M150" s="129" t="s">
        <v>19</v>
      </c>
      <c r="N150" s="130" t="s">
        <v>46</v>
      </c>
      <c r="P150" s="131">
        <f>O150*H150</f>
        <v>0</v>
      </c>
      <c r="Q150" s="131">
        <v>1.0435904</v>
      </c>
      <c r="R150" s="131">
        <f>Q150*H150</f>
        <v>0.7973030656000001</v>
      </c>
      <c r="S150" s="131">
        <v>0</v>
      </c>
      <c r="T150" s="132">
        <f>S150*H150</f>
        <v>0</v>
      </c>
      <c r="AR150" s="133" t="s">
        <v>134</v>
      </c>
      <c r="AT150" s="133" t="s">
        <v>129</v>
      </c>
      <c r="AU150" s="133" t="s">
        <v>85</v>
      </c>
      <c r="AY150" s="2" t="s">
        <v>127</v>
      </c>
      <c r="BE150" s="134">
        <f>IF(N150="základní",J150,0)</f>
        <v>0</v>
      </c>
      <c r="BF150" s="134">
        <f>IF(N150="snížená",J150,0)</f>
        <v>0</v>
      </c>
      <c r="BG150" s="134">
        <f>IF(N150="zákl. přenesená",J150,0)</f>
        <v>0</v>
      </c>
      <c r="BH150" s="134">
        <f>IF(N150="sníž. přenesená",J150,0)</f>
        <v>0</v>
      </c>
      <c r="BI150" s="134">
        <f>IF(N150="nulová",J150,0)</f>
        <v>0</v>
      </c>
      <c r="BJ150" s="2" t="s">
        <v>83</v>
      </c>
      <c r="BK150" s="134">
        <f>ROUND(I150*H150,2)</f>
        <v>0</v>
      </c>
      <c r="BL150" s="2" t="s">
        <v>134</v>
      </c>
      <c r="BM150" s="133" t="s">
        <v>549</v>
      </c>
    </row>
    <row r="151" spans="2:47" s="17" customFormat="1" ht="11.25">
      <c r="B151" s="18"/>
      <c r="D151" s="135" t="s">
        <v>136</v>
      </c>
      <c r="F151" s="136" t="s">
        <v>550</v>
      </c>
      <c r="L151" s="18"/>
      <c r="M151" s="137"/>
      <c r="T151" s="42"/>
      <c r="AT151" s="2" t="s">
        <v>136</v>
      </c>
      <c r="AU151" s="2" t="s">
        <v>85</v>
      </c>
    </row>
    <row r="152" spans="2:51" s="146" customFormat="1" ht="11.25">
      <c r="B152" s="147"/>
      <c r="D152" s="140" t="s">
        <v>138</v>
      </c>
      <c r="E152" s="148" t="s">
        <v>19</v>
      </c>
      <c r="F152" s="149" t="s">
        <v>551</v>
      </c>
      <c r="H152" s="148" t="s">
        <v>19</v>
      </c>
      <c r="L152" s="147"/>
      <c r="M152" s="150"/>
      <c r="T152" s="151"/>
      <c r="AT152" s="148" t="s">
        <v>138</v>
      </c>
      <c r="AU152" s="148" t="s">
        <v>85</v>
      </c>
      <c r="AV152" s="146" t="s">
        <v>83</v>
      </c>
      <c r="AW152" s="146" t="s">
        <v>37</v>
      </c>
      <c r="AX152" s="146" t="s">
        <v>75</v>
      </c>
      <c r="AY152" s="148" t="s">
        <v>127</v>
      </c>
    </row>
    <row r="153" spans="2:51" s="138" customFormat="1" ht="11.25">
      <c r="B153" s="139"/>
      <c r="D153" s="140" t="s">
        <v>138</v>
      </c>
      <c r="E153" s="141" t="s">
        <v>19</v>
      </c>
      <c r="F153" s="142" t="s">
        <v>552</v>
      </c>
      <c r="H153" s="143">
        <v>0.321</v>
      </c>
      <c r="L153" s="139"/>
      <c r="M153" s="144"/>
      <c r="T153" s="145"/>
      <c r="AT153" s="141" t="s">
        <v>138</v>
      </c>
      <c r="AU153" s="141" t="s">
        <v>85</v>
      </c>
      <c r="AV153" s="138" t="s">
        <v>85</v>
      </c>
      <c r="AW153" s="138" t="s">
        <v>37</v>
      </c>
      <c r="AX153" s="138" t="s">
        <v>75</v>
      </c>
      <c r="AY153" s="141" t="s">
        <v>127</v>
      </c>
    </row>
    <row r="154" spans="2:51" s="138" customFormat="1" ht="11.25">
      <c r="B154" s="139"/>
      <c r="D154" s="140" t="s">
        <v>138</v>
      </c>
      <c r="E154" s="141" t="s">
        <v>19</v>
      </c>
      <c r="F154" s="142" t="s">
        <v>553</v>
      </c>
      <c r="H154" s="143">
        <v>0.191</v>
      </c>
      <c r="L154" s="139"/>
      <c r="M154" s="144"/>
      <c r="T154" s="145"/>
      <c r="AT154" s="141" t="s">
        <v>138</v>
      </c>
      <c r="AU154" s="141" t="s">
        <v>85</v>
      </c>
      <c r="AV154" s="138" t="s">
        <v>85</v>
      </c>
      <c r="AW154" s="138" t="s">
        <v>37</v>
      </c>
      <c r="AX154" s="138" t="s">
        <v>75</v>
      </c>
      <c r="AY154" s="141" t="s">
        <v>127</v>
      </c>
    </row>
    <row r="155" spans="2:51" s="138" customFormat="1" ht="11.25">
      <c r="B155" s="139"/>
      <c r="D155" s="140" t="s">
        <v>138</v>
      </c>
      <c r="E155" s="141" t="s">
        <v>19</v>
      </c>
      <c r="F155" s="142" t="s">
        <v>554</v>
      </c>
      <c r="H155" s="143">
        <v>0.206</v>
      </c>
      <c r="L155" s="139"/>
      <c r="M155" s="144"/>
      <c r="T155" s="145"/>
      <c r="AT155" s="141" t="s">
        <v>138</v>
      </c>
      <c r="AU155" s="141" t="s">
        <v>85</v>
      </c>
      <c r="AV155" s="138" t="s">
        <v>85</v>
      </c>
      <c r="AW155" s="138" t="s">
        <v>37</v>
      </c>
      <c r="AX155" s="138" t="s">
        <v>75</v>
      </c>
      <c r="AY155" s="141" t="s">
        <v>127</v>
      </c>
    </row>
    <row r="156" spans="2:51" s="138" customFormat="1" ht="11.25">
      <c r="B156" s="139"/>
      <c r="D156" s="140" t="s">
        <v>138</v>
      </c>
      <c r="E156" s="141" t="s">
        <v>19</v>
      </c>
      <c r="F156" s="142" t="s">
        <v>555</v>
      </c>
      <c r="H156" s="143">
        <v>0.046</v>
      </c>
      <c r="L156" s="139"/>
      <c r="M156" s="144"/>
      <c r="T156" s="145"/>
      <c r="AT156" s="141" t="s">
        <v>138</v>
      </c>
      <c r="AU156" s="141" t="s">
        <v>85</v>
      </c>
      <c r="AV156" s="138" t="s">
        <v>85</v>
      </c>
      <c r="AW156" s="138" t="s">
        <v>37</v>
      </c>
      <c r="AX156" s="138" t="s">
        <v>75</v>
      </c>
      <c r="AY156" s="141" t="s">
        <v>127</v>
      </c>
    </row>
    <row r="157" spans="2:51" s="159" customFormat="1" ht="11.25">
      <c r="B157" s="160"/>
      <c r="D157" s="140" t="s">
        <v>138</v>
      </c>
      <c r="E157" s="161" t="s">
        <v>19</v>
      </c>
      <c r="F157" s="162" t="s">
        <v>164</v>
      </c>
      <c r="H157" s="163">
        <v>0.764</v>
      </c>
      <c r="L157" s="160"/>
      <c r="M157" s="164"/>
      <c r="T157" s="165"/>
      <c r="AT157" s="161" t="s">
        <v>138</v>
      </c>
      <c r="AU157" s="161" t="s">
        <v>85</v>
      </c>
      <c r="AV157" s="159" t="s">
        <v>134</v>
      </c>
      <c r="AW157" s="159" t="s">
        <v>37</v>
      </c>
      <c r="AX157" s="159" t="s">
        <v>83</v>
      </c>
      <c r="AY157" s="161" t="s">
        <v>127</v>
      </c>
    </row>
    <row r="158" spans="2:63" s="110" customFormat="1" ht="22.9" customHeight="1">
      <c r="B158" s="111"/>
      <c r="D158" s="112" t="s">
        <v>74</v>
      </c>
      <c r="E158" s="120" t="s">
        <v>134</v>
      </c>
      <c r="F158" s="120" t="s">
        <v>556</v>
      </c>
      <c r="J158" s="121">
        <f>BK158</f>
        <v>0</v>
      </c>
      <c r="L158" s="111"/>
      <c r="M158" s="115"/>
      <c r="P158" s="116">
        <f>SUM(P159:P163)</f>
        <v>0</v>
      </c>
      <c r="R158" s="116">
        <f>SUM(R159:R163)</f>
        <v>0.46783278000000006</v>
      </c>
      <c r="T158" s="117">
        <f>SUM(T159:T163)</f>
        <v>0</v>
      </c>
      <c r="AR158" s="112" t="s">
        <v>83</v>
      </c>
      <c r="AT158" s="118" t="s">
        <v>74</v>
      </c>
      <c r="AU158" s="118" t="s">
        <v>83</v>
      </c>
      <c r="AY158" s="112" t="s">
        <v>127</v>
      </c>
      <c r="BK158" s="119">
        <f>SUM(BK159:BK163)</f>
        <v>0</v>
      </c>
    </row>
    <row r="159" spans="2:65" s="17" customFormat="1" ht="33" customHeight="1">
      <c r="B159" s="18"/>
      <c r="C159" s="122" t="s">
        <v>250</v>
      </c>
      <c r="D159" s="122" t="s">
        <v>129</v>
      </c>
      <c r="E159" s="123" t="s">
        <v>557</v>
      </c>
      <c r="F159" s="124" t="s">
        <v>558</v>
      </c>
      <c r="G159" s="125" t="s">
        <v>142</v>
      </c>
      <c r="H159" s="126">
        <v>13.5</v>
      </c>
      <c r="I159" s="127"/>
      <c r="J159" s="128">
        <f>ROUND(I159*H159,2)</f>
        <v>0</v>
      </c>
      <c r="K159" s="124" t="s">
        <v>133</v>
      </c>
      <c r="L159" s="18"/>
      <c r="M159" s="129" t="s">
        <v>19</v>
      </c>
      <c r="N159" s="130" t="s">
        <v>46</v>
      </c>
      <c r="P159" s="131">
        <f>O159*H159</f>
        <v>0</v>
      </c>
      <c r="Q159" s="131">
        <v>0.03465428</v>
      </c>
      <c r="R159" s="131">
        <f>Q159*H159</f>
        <v>0.46783278000000006</v>
      </c>
      <c r="S159" s="131">
        <v>0</v>
      </c>
      <c r="T159" s="132">
        <f>S159*H159</f>
        <v>0</v>
      </c>
      <c r="AR159" s="133" t="s">
        <v>134</v>
      </c>
      <c r="AT159" s="133" t="s">
        <v>129</v>
      </c>
      <c r="AU159" s="133" t="s">
        <v>85</v>
      </c>
      <c r="AY159" s="2" t="s">
        <v>127</v>
      </c>
      <c r="BE159" s="134">
        <f>IF(N159="základní",J159,0)</f>
        <v>0</v>
      </c>
      <c r="BF159" s="134">
        <f>IF(N159="snížená",J159,0)</f>
        <v>0</v>
      </c>
      <c r="BG159" s="134">
        <f>IF(N159="zákl. přenesená",J159,0)</f>
        <v>0</v>
      </c>
      <c r="BH159" s="134">
        <f>IF(N159="sníž. přenesená",J159,0)</f>
        <v>0</v>
      </c>
      <c r="BI159" s="134">
        <f>IF(N159="nulová",J159,0)</f>
        <v>0</v>
      </c>
      <c r="BJ159" s="2" t="s">
        <v>83</v>
      </c>
      <c r="BK159" s="134">
        <f>ROUND(I159*H159,2)</f>
        <v>0</v>
      </c>
      <c r="BL159" s="2" t="s">
        <v>134</v>
      </c>
      <c r="BM159" s="133" t="s">
        <v>559</v>
      </c>
    </row>
    <row r="160" spans="2:47" s="17" customFormat="1" ht="11.25">
      <c r="B160" s="18"/>
      <c r="D160" s="135" t="s">
        <v>136</v>
      </c>
      <c r="F160" s="136" t="s">
        <v>560</v>
      </c>
      <c r="L160" s="18"/>
      <c r="M160" s="137"/>
      <c r="T160" s="42"/>
      <c r="AT160" s="2" t="s">
        <v>136</v>
      </c>
      <c r="AU160" s="2" t="s">
        <v>85</v>
      </c>
    </row>
    <row r="161" spans="2:51" s="146" customFormat="1" ht="11.25">
      <c r="B161" s="147"/>
      <c r="D161" s="140" t="s">
        <v>138</v>
      </c>
      <c r="E161" s="148" t="s">
        <v>19</v>
      </c>
      <c r="F161" s="149" t="s">
        <v>236</v>
      </c>
      <c r="H161" s="148" t="s">
        <v>19</v>
      </c>
      <c r="L161" s="147"/>
      <c r="M161" s="150"/>
      <c r="T161" s="151"/>
      <c r="AT161" s="148" t="s">
        <v>138</v>
      </c>
      <c r="AU161" s="148" t="s">
        <v>85</v>
      </c>
      <c r="AV161" s="146" t="s">
        <v>83</v>
      </c>
      <c r="AW161" s="146" t="s">
        <v>37</v>
      </c>
      <c r="AX161" s="146" t="s">
        <v>75</v>
      </c>
      <c r="AY161" s="148" t="s">
        <v>127</v>
      </c>
    </row>
    <row r="162" spans="2:51" s="138" customFormat="1" ht="11.25">
      <c r="B162" s="139"/>
      <c r="D162" s="140" t="s">
        <v>138</v>
      </c>
      <c r="E162" s="141" t="s">
        <v>19</v>
      </c>
      <c r="F162" s="142" t="s">
        <v>561</v>
      </c>
      <c r="H162" s="143">
        <v>13.5</v>
      </c>
      <c r="L162" s="139"/>
      <c r="M162" s="144"/>
      <c r="T162" s="145"/>
      <c r="AT162" s="141" t="s">
        <v>138</v>
      </c>
      <c r="AU162" s="141" t="s">
        <v>85</v>
      </c>
      <c r="AV162" s="138" t="s">
        <v>85</v>
      </c>
      <c r="AW162" s="138" t="s">
        <v>37</v>
      </c>
      <c r="AX162" s="138" t="s">
        <v>83</v>
      </c>
      <c r="AY162" s="141" t="s">
        <v>127</v>
      </c>
    </row>
    <row r="163" spans="2:65" s="17" customFormat="1" ht="16.5" customHeight="1">
      <c r="B163" s="18"/>
      <c r="C163" s="166" t="s">
        <v>257</v>
      </c>
      <c r="D163" s="166" t="s">
        <v>211</v>
      </c>
      <c r="E163" s="167" t="s">
        <v>562</v>
      </c>
      <c r="F163" s="168" t="s">
        <v>563</v>
      </c>
      <c r="G163" s="169" t="s">
        <v>324</v>
      </c>
      <c r="H163" s="170">
        <v>18</v>
      </c>
      <c r="I163" s="171"/>
      <c r="J163" s="172">
        <f>ROUND(I163*H163,2)</f>
        <v>0</v>
      </c>
      <c r="K163" s="168" t="s">
        <v>19</v>
      </c>
      <c r="L163" s="173"/>
      <c r="M163" s="174" t="s">
        <v>19</v>
      </c>
      <c r="N163" s="175" t="s">
        <v>46</v>
      </c>
      <c r="P163" s="131">
        <f>O163*H163</f>
        <v>0</v>
      </c>
      <c r="Q163" s="131">
        <v>0</v>
      </c>
      <c r="R163" s="131">
        <f>Q163*H163</f>
        <v>0</v>
      </c>
      <c r="S163" s="131">
        <v>0</v>
      </c>
      <c r="T163" s="132">
        <f>S163*H163</f>
        <v>0</v>
      </c>
      <c r="AR163" s="133" t="s">
        <v>188</v>
      </c>
      <c r="AT163" s="133" t="s">
        <v>211</v>
      </c>
      <c r="AU163" s="133" t="s">
        <v>85</v>
      </c>
      <c r="AY163" s="2" t="s">
        <v>127</v>
      </c>
      <c r="BE163" s="134">
        <f>IF(N163="základní",J163,0)</f>
        <v>0</v>
      </c>
      <c r="BF163" s="134">
        <f>IF(N163="snížená",J163,0)</f>
        <v>0</v>
      </c>
      <c r="BG163" s="134">
        <f>IF(N163="zákl. přenesená",J163,0)</f>
        <v>0</v>
      </c>
      <c r="BH163" s="134">
        <f>IF(N163="sníž. přenesená",J163,0)</f>
        <v>0</v>
      </c>
      <c r="BI163" s="134">
        <f>IF(N163="nulová",J163,0)</f>
        <v>0</v>
      </c>
      <c r="BJ163" s="2" t="s">
        <v>83</v>
      </c>
      <c r="BK163" s="134">
        <f>ROUND(I163*H163,2)</f>
        <v>0</v>
      </c>
      <c r="BL163" s="2" t="s">
        <v>134</v>
      </c>
      <c r="BM163" s="133" t="s">
        <v>564</v>
      </c>
    </row>
    <row r="164" spans="2:63" s="110" customFormat="1" ht="22.9" customHeight="1">
      <c r="B164" s="111"/>
      <c r="D164" s="112" t="s">
        <v>74</v>
      </c>
      <c r="E164" s="120" t="s">
        <v>165</v>
      </c>
      <c r="F164" s="120" t="s">
        <v>271</v>
      </c>
      <c r="J164" s="121">
        <f>BK164</f>
        <v>0</v>
      </c>
      <c r="L164" s="111"/>
      <c r="M164" s="115"/>
      <c r="P164" s="116">
        <f>SUM(P165:P168)</f>
        <v>0</v>
      </c>
      <c r="R164" s="116">
        <f>SUM(R165:R168)</f>
        <v>55.263600000000004</v>
      </c>
      <c r="T164" s="117">
        <f>SUM(T165:T168)</f>
        <v>0</v>
      </c>
      <c r="AR164" s="112" t="s">
        <v>83</v>
      </c>
      <c r="AT164" s="118" t="s">
        <v>74</v>
      </c>
      <c r="AU164" s="118" t="s">
        <v>83</v>
      </c>
      <c r="AY164" s="112" t="s">
        <v>127</v>
      </c>
      <c r="BK164" s="119">
        <f>SUM(BK165:BK168)</f>
        <v>0</v>
      </c>
    </row>
    <row r="165" spans="2:65" s="17" customFormat="1" ht="24.2" customHeight="1">
      <c r="B165" s="18"/>
      <c r="C165" s="122" t="s">
        <v>264</v>
      </c>
      <c r="D165" s="122" t="s">
        <v>129</v>
      </c>
      <c r="E165" s="123" t="s">
        <v>565</v>
      </c>
      <c r="F165" s="124" t="s">
        <v>566</v>
      </c>
      <c r="G165" s="125" t="s">
        <v>132</v>
      </c>
      <c r="H165" s="126">
        <v>90</v>
      </c>
      <c r="I165" s="127"/>
      <c r="J165" s="128">
        <f>ROUND(I165*H165,2)</f>
        <v>0</v>
      </c>
      <c r="K165" s="124" t="s">
        <v>512</v>
      </c>
      <c r="L165" s="18"/>
      <c r="M165" s="129" t="s">
        <v>19</v>
      </c>
      <c r="N165" s="130" t="s">
        <v>46</v>
      </c>
      <c r="P165" s="131">
        <f>O165*H165</f>
        <v>0</v>
      </c>
      <c r="Q165" s="131">
        <v>0.61404</v>
      </c>
      <c r="R165" s="131">
        <f>Q165*H165</f>
        <v>55.263600000000004</v>
      </c>
      <c r="S165" s="131">
        <v>0</v>
      </c>
      <c r="T165" s="132">
        <f>S165*H165</f>
        <v>0</v>
      </c>
      <c r="AR165" s="133" t="s">
        <v>134</v>
      </c>
      <c r="AT165" s="133" t="s">
        <v>129</v>
      </c>
      <c r="AU165" s="133" t="s">
        <v>85</v>
      </c>
      <c r="AY165" s="2" t="s">
        <v>127</v>
      </c>
      <c r="BE165" s="134">
        <f>IF(N165="základní",J165,0)</f>
        <v>0</v>
      </c>
      <c r="BF165" s="134">
        <f>IF(N165="snížená",J165,0)</f>
        <v>0</v>
      </c>
      <c r="BG165" s="134">
        <f>IF(N165="zákl. přenesená",J165,0)</f>
        <v>0</v>
      </c>
      <c r="BH165" s="134">
        <f>IF(N165="sníž. přenesená",J165,0)</f>
        <v>0</v>
      </c>
      <c r="BI165" s="134">
        <f>IF(N165="nulová",J165,0)</f>
        <v>0</v>
      </c>
      <c r="BJ165" s="2" t="s">
        <v>83</v>
      </c>
      <c r="BK165" s="134">
        <f>ROUND(I165*H165,2)</f>
        <v>0</v>
      </c>
      <c r="BL165" s="2" t="s">
        <v>134</v>
      </c>
      <c r="BM165" s="133" t="s">
        <v>567</v>
      </c>
    </row>
    <row r="166" spans="2:47" s="17" customFormat="1" ht="11.25">
      <c r="B166" s="18"/>
      <c r="D166" s="135" t="s">
        <v>136</v>
      </c>
      <c r="F166" s="136" t="s">
        <v>568</v>
      </c>
      <c r="L166" s="18"/>
      <c r="M166" s="137"/>
      <c r="T166" s="42"/>
      <c r="AT166" s="2" t="s">
        <v>136</v>
      </c>
      <c r="AU166" s="2" t="s">
        <v>85</v>
      </c>
    </row>
    <row r="167" spans="2:51" s="146" customFormat="1" ht="11.25">
      <c r="B167" s="147"/>
      <c r="D167" s="140" t="s">
        <v>138</v>
      </c>
      <c r="E167" s="148" t="s">
        <v>19</v>
      </c>
      <c r="F167" s="149" t="s">
        <v>236</v>
      </c>
      <c r="H167" s="148" t="s">
        <v>19</v>
      </c>
      <c r="L167" s="147"/>
      <c r="M167" s="150"/>
      <c r="T167" s="151"/>
      <c r="AT167" s="148" t="s">
        <v>138</v>
      </c>
      <c r="AU167" s="148" t="s">
        <v>85</v>
      </c>
      <c r="AV167" s="146" t="s">
        <v>83</v>
      </c>
      <c r="AW167" s="146" t="s">
        <v>37</v>
      </c>
      <c r="AX167" s="146" t="s">
        <v>75</v>
      </c>
      <c r="AY167" s="148" t="s">
        <v>127</v>
      </c>
    </row>
    <row r="168" spans="2:51" s="138" customFormat="1" ht="11.25">
      <c r="B168" s="139"/>
      <c r="D168" s="140" t="s">
        <v>138</v>
      </c>
      <c r="E168" s="141" t="s">
        <v>19</v>
      </c>
      <c r="F168" s="142" t="s">
        <v>569</v>
      </c>
      <c r="H168" s="143">
        <v>90</v>
      </c>
      <c r="L168" s="139"/>
      <c r="M168" s="144"/>
      <c r="T168" s="145"/>
      <c r="AT168" s="141" t="s">
        <v>138</v>
      </c>
      <c r="AU168" s="141" t="s">
        <v>85</v>
      </c>
      <c r="AV168" s="138" t="s">
        <v>85</v>
      </c>
      <c r="AW168" s="138" t="s">
        <v>37</v>
      </c>
      <c r="AX168" s="138" t="s">
        <v>83</v>
      </c>
      <c r="AY168" s="141" t="s">
        <v>127</v>
      </c>
    </row>
    <row r="169" spans="2:63" s="110" customFormat="1" ht="22.9" customHeight="1">
      <c r="B169" s="111"/>
      <c r="D169" s="112" t="s">
        <v>74</v>
      </c>
      <c r="E169" s="120" t="s">
        <v>188</v>
      </c>
      <c r="F169" s="120" t="s">
        <v>314</v>
      </c>
      <c r="J169" s="121">
        <f>BK169</f>
        <v>0</v>
      </c>
      <c r="L169" s="111"/>
      <c r="M169" s="115"/>
      <c r="P169" s="116">
        <f>SUM(P170:P189)</f>
        <v>0</v>
      </c>
      <c r="R169" s="116">
        <f>SUM(R170:R189)</f>
        <v>0.4117567</v>
      </c>
      <c r="T169" s="117">
        <f>SUM(T170:T189)</f>
        <v>0</v>
      </c>
      <c r="AR169" s="112" t="s">
        <v>83</v>
      </c>
      <c r="AT169" s="118" t="s">
        <v>74</v>
      </c>
      <c r="AU169" s="118" t="s">
        <v>83</v>
      </c>
      <c r="AY169" s="112" t="s">
        <v>127</v>
      </c>
      <c r="BK169" s="119">
        <f>SUM(BK170:BK189)</f>
        <v>0</v>
      </c>
    </row>
    <row r="170" spans="2:65" s="17" customFormat="1" ht="24.2" customHeight="1">
      <c r="B170" s="18"/>
      <c r="C170" s="122" t="s">
        <v>272</v>
      </c>
      <c r="D170" s="122" t="s">
        <v>129</v>
      </c>
      <c r="E170" s="123" t="s">
        <v>570</v>
      </c>
      <c r="F170" s="124" t="s">
        <v>571</v>
      </c>
      <c r="G170" s="125" t="s">
        <v>142</v>
      </c>
      <c r="H170" s="126">
        <v>19</v>
      </c>
      <c r="I170" s="127"/>
      <c r="J170" s="128">
        <f>ROUND(I170*H170,2)</f>
        <v>0</v>
      </c>
      <c r="K170" s="124" t="s">
        <v>133</v>
      </c>
      <c r="L170" s="18"/>
      <c r="M170" s="129" t="s">
        <v>19</v>
      </c>
      <c r="N170" s="130" t="s">
        <v>46</v>
      </c>
      <c r="P170" s="131">
        <f>O170*H170</f>
        <v>0</v>
      </c>
      <c r="Q170" s="131">
        <v>0.0123504</v>
      </c>
      <c r="R170" s="131">
        <f>Q170*H170</f>
        <v>0.2346576</v>
      </c>
      <c r="S170" s="131">
        <v>0</v>
      </c>
      <c r="T170" s="132">
        <f>S170*H170</f>
        <v>0</v>
      </c>
      <c r="AR170" s="133" t="s">
        <v>134</v>
      </c>
      <c r="AT170" s="133" t="s">
        <v>129</v>
      </c>
      <c r="AU170" s="133" t="s">
        <v>85</v>
      </c>
      <c r="AY170" s="2" t="s">
        <v>127</v>
      </c>
      <c r="BE170" s="134">
        <f>IF(N170="základní",J170,0)</f>
        <v>0</v>
      </c>
      <c r="BF170" s="134">
        <f>IF(N170="snížená",J170,0)</f>
        <v>0</v>
      </c>
      <c r="BG170" s="134">
        <f>IF(N170="zákl. přenesená",J170,0)</f>
        <v>0</v>
      </c>
      <c r="BH170" s="134">
        <f>IF(N170="sníž. přenesená",J170,0)</f>
        <v>0</v>
      </c>
      <c r="BI170" s="134">
        <f>IF(N170="nulová",J170,0)</f>
        <v>0</v>
      </c>
      <c r="BJ170" s="2" t="s">
        <v>83</v>
      </c>
      <c r="BK170" s="134">
        <f>ROUND(I170*H170,2)</f>
        <v>0</v>
      </c>
      <c r="BL170" s="2" t="s">
        <v>134</v>
      </c>
      <c r="BM170" s="133" t="s">
        <v>572</v>
      </c>
    </row>
    <row r="171" spans="2:47" s="17" customFormat="1" ht="11.25">
      <c r="B171" s="18"/>
      <c r="D171" s="135" t="s">
        <v>136</v>
      </c>
      <c r="F171" s="136" t="s">
        <v>573</v>
      </c>
      <c r="L171" s="18"/>
      <c r="M171" s="137"/>
      <c r="T171" s="42"/>
      <c r="AT171" s="2" t="s">
        <v>136</v>
      </c>
      <c r="AU171" s="2" t="s">
        <v>85</v>
      </c>
    </row>
    <row r="172" spans="2:51" s="146" customFormat="1" ht="11.25">
      <c r="B172" s="147"/>
      <c r="D172" s="140" t="s">
        <v>138</v>
      </c>
      <c r="E172" s="148" t="s">
        <v>19</v>
      </c>
      <c r="F172" s="149" t="s">
        <v>236</v>
      </c>
      <c r="H172" s="148" t="s">
        <v>19</v>
      </c>
      <c r="L172" s="147"/>
      <c r="M172" s="150"/>
      <c r="T172" s="151"/>
      <c r="AT172" s="148" t="s">
        <v>138</v>
      </c>
      <c r="AU172" s="148" t="s">
        <v>85</v>
      </c>
      <c r="AV172" s="146" t="s">
        <v>83</v>
      </c>
      <c r="AW172" s="146" t="s">
        <v>37</v>
      </c>
      <c r="AX172" s="146" t="s">
        <v>75</v>
      </c>
      <c r="AY172" s="148" t="s">
        <v>127</v>
      </c>
    </row>
    <row r="173" spans="2:51" s="138" customFormat="1" ht="11.25">
      <c r="B173" s="139"/>
      <c r="D173" s="140" t="s">
        <v>138</v>
      </c>
      <c r="E173" s="141" t="s">
        <v>19</v>
      </c>
      <c r="F173" s="142" t="s">
        <v>574</v>
      </c>
      <c r="H173" s="143">
        <v>19</v>
      </c>
      <c r="L173" s="139"/>
      <c r="M173" s="144"/>
      <c r="T173" s="145"/>
      <c r="AT173" s="141" t="s">
        <v>138</v>
      </c>
      <c r="AU173" s="141" t="s">
        <v>85</v>
      </c>
      <c r="AV173" s="138" t="s">
        <v>85</v>
      </c>
      <c r="AW173" s="138" t="s">
        <v>37</v>
      </c>
      <c r="AX173" s="138" t="s">
        <v>83</v>
      </c>
      <c r="AY173" s="141" t="s">
        <v>127</v>
      </c>
    </row>
    <row r="174" spans="2:65" s="17" customFormat="1" ht="24.2" customHeight="1">
      <c r="B174" s="18"/>
      <c r="C174" s="122" t="s">
        <v>7</v>
      </c>
      <c r="D174" s="122" t="s">
        <v>129</v>
      </c>
      <c r="E174" s="123" t="s">
        <v>575</v>
      </c>
      <c r="F174" s="124" t="s">
        <v>576</v>
      </c>
      <c r="G174" s="125" t="s">
        <v>142</v>
      </c>
      <c r="H174" s="126">
        <v>1</v>
      </c>
      <c r="I174" s="127"/>
      <c r="J174" s="128">
        <f>ROUND(I174*H174,2)</f>
        <v>0</v>
      </c>
      <c r="K174" s="124" t="s">
        <v>133</v>
      </c>
      <c r="L174" s="18"/>
      <c r="M174" s="129" t="s">
        <v>19</v>
      </c>
      <c r="N174" s="130" t="s">
        <v>46</v>
      </c>
      <c r="P174" s="131">
        <f>O174*H174</f>
        <v>0</v>
      </c>
      <c r="Q174" s="131">
        <v>0.019686</v>
      </c>
      <c r="R174" s="131">
        <f>Q174*H174</f>
        <v>0.019686</v>
      </c>
      <c r="S174" s="131">
        <v>0</v>
      </c>
      <c r="T174" s="132">
        <f>S174*H174</f>
        <v>0</v>
      </c>
      <c r="AR174" s="133" t="s">
        <v>134</v>
      </c>
      <c r="AT174" s="133" t="s">
        <v>129</v>
      </c>
      <c r="AU174" s="133" t="s">
        <v>85</v>
      </c>
      <c r="AY174" s="2" t="s">
        <v>127</v>
      </c>
      <c r="BE174" s="134">
        <f>IF(N174="základní",J174,0)</f>
        <v>0</v>
      </c>
      <c r="BF174" s="134">
        <f>IF(N174="snížená",J174,0)</f>
        <v>0</v>
      </c>
      <c r="BG174" s="134">
        <f>IF(N174="zákl. přenesená",J174,0)</f>
        <v>0</v>
      </c>
      <c r="BH174" s="134">
        <f>IF(N174="sníž. přenesená",J174,0)</f>
        <v>0</v>
      </c>
      <c r="BI174" s="134">
        <f>IF(N174="nulová",J174,0)</f>
        <v>0</v>
      </c>
      <c r="BJ174" s="2" t="s">
        <v>83</v>
      </c>
      <c r="BK174" s="134">
        <f>ROUND(I174*H174,2)</f>
        <v>0</v>
      </c>
      <c r="BL174" s="2" t="s">
        <v>134</v>
      </c>
      <c r="BM174" s="133" t="s">
        <v>577</v>
      </c>
    </row>
    <row r="175" spans="2:47" s="17" customFormat="1" ht="11.25">
      <c r="B175" s="18"/>
      <c r="D175" s="135" t="s">
        <v>136</v>
      </c>
      <c r="F175" s="136" t="s">
        <v>578</v>
      </c>
      <c r="L175" s="18"/>
      <c r="M175" s="137"/>
      <c r="T175" s="42"/>
      <c r="AT175" s="2" t="s">
        <v>136</v>
      </c>
      <c r="AU175" s="2" t="s">
        <v>85</v>
      </c>
    </row>
    <row r="176" spans="2:51" s="146" customFormat="1" ht="11.25">
      <c r="B176" s="147"/>
      <c r="D176" s="140" t="s">
        <v>138</v>
      </c>
      <c r="E176" s="148" t="s">
        <v>19</v>
      </c>
      <c r="F176" s="149" t="s">
        <v>236</v>
      </c>
      <c r="H176" s="148" t="s">
        <v>19</v>
      </c>
      <c r="L176" s="147"/>
      <c r="M176" s="150"/>
      <c r="T176" s="151"/>
      <c r="AT176" s="148" t="s">
        <v>138</v>
      </c>
      <c r="AU176" s="148" t="s">
        <v>85</v>
      </c>
      <c r="AV176" s="146" t="s">
        <v>83</v>
      </c>
      <c r="AW176" s="146" t="s">
        <v>37</v>
      </c>
      <c r="AX176" s="146" t="s">
        <v>75</v>
      </c>
      <c r="AY176" s="148" t="s">
        <v>127</v>
      </c>
    </row>
    <row r="177" spans="2:51" s="138" customFormat="1" ht="11.25">
      <c r="B177" s="139"/>
      <c r="D177" s="140" t="s">
        <v>138</v>
      </c>
      <c r="E177" s="141" t="s">
        <v>19</v>
      </c>
      <c r="F177" s="142" t="s">
        <v>579</v>
      </c>
      <c r="H177" s="143">
        <v>1</v>
      </c>
      <c r="L177" s="139"/>
      <c r="M177" s="144"/>
      <c r="T177" s="145"/>
      <c r="AT177" s="141" t="s">
        <v>138</v>
      </c>
      <c r="AU177" s="141" t="s">
        <v>85</v>
      </c>
      <c r="AV177" s="138" t="s">
        <v>85</v>
      </c>
      <c r="AW177" s="138" t="s">
        <v>37</v>
      </c>
      <c r="AX177" s="138" t="s">
        <v>83</v>
      </c>
      <c r="AY177" s="141" t="s">
        <v>127</v>
      </c>
    </row>
    <row r="178" spans="2:65" s="17" customFormat="1" ht="24.2" customHeight="1">
      <c r="B178" s="18"/>
      <c r="C178" s="122" t="s">
        <v>283</v>
      </c>
      <c r="D178" s="122" t="s">
        <v>129</v>
      </c>
      <c r="E178" s="123" t="s">
        <v>580</v>
      </c>
      <c r="F178" s="124" t="s">
        <v>581</v>
      </c>
      <c r="G178" s="125" t="s">
        <v>324</v>
      </c>
      <c r="H178" s="126">
        <v>2</v>
      </c>
      <c r="I178" s="127"/>
      <c r="J178" s="128">
        <f>ROUND(I178*H178,2)</f>
        <v>0</v>
      </c>
      <c r="K178" s="124" t="s">
        <v>133</v>
      </c>
      <c r="L178" s="18"/>
      <c r="M178" s="129" t="s">
        <v>19</v>
      </c>
      <c r="N178" s="130" t="s">
        <v>46</v>
      </c>
      <c r="P178" s="131">
        <f>O178*H178</f>
        <v>0</v>
      </c>
      <c r="Q178" s="131">
        <v>1.75E-06</v>
      </c>
      <c r="R178" s="131">
        <f>Q178*H178</f>
        <v>3.5E-06</v>
      </c>
      <c r="S178" s="131">
        <v>0</v>
      </c>
      <c r="T178" s="132">
        <f>S178*H178</f>
        <v>0</v>
      </c>
      <c r="AR178" s="133" t="s">
        <v>134</v>
      </c>
      <c r="AT178" s="133" t="s">
        <v>129</v>
      </c>
      <c r="AU178" s="133" t="s">
        <v>85</v>
      </c>
      <c r="AY178" s="2" t="s">
        <v>127</v>
      </c>
      <c r="BE178" s="134">
        <f>IF(N178="základní",J178,0)</f>
        <v>0</v>
      </c>
      <c r="BF178" s="134">
        <f>IF(N178="snížená",J178,0)</f>
        <v>0</v>
      </c>
      <c r="BG178" s="134">
        <f>IF(N178="zákl. přenesená",J178,0)</f>
        <v>0</v>
      </c>
      <c r="BH178" s="134">
        <f>IF(N178="sníž. přenesená",J178,0)</f>
        <v>0</v>
      </c>
      <c r="BI178" s="134">
        <f>IF(N178="nulová",J178,0)</f>
        <v>0</v>
      </c>
      <c r="BJ178" s="2" t="s">
        <v>83</v>
      </c>
      <c r="BK178" s="134">
        <f>ROUND(I178*H178,2)</f>
        <v>0</v>
      </c>
      <c r="BL178" s="2" t="s">
        <v>134</v>
      </c>
      <c r="BM178" s="133" t="s">
        <v>582</v>
      </c>
    </row>
    <row r="179" spans="2:47" s="17" customFormat="1" ht="11.25">
      <c r="B179" s="18"/>
      <c r="D179" s="135" t="s">
        <v>136</v>
      </c>
      <c r="F179" s="136" t="s">
        <v>583</v>
      </c>
      <c r="L179" s="18"/>
      <c r="M179" s="137"/>
      <c r="T179" s="42"/>
      <c r="AT179" s="2" t="s">
        <v>136</v>
      </c>
      <c r="AU179" s="2" t="s">
        <v>85</v>
      </c>
    </row>
    <row r="180" spans="2:65" s="17" customFormat="1" ht="16.5" customHeight="1">
      <c r="B180" s="18"/>
      <c r="C180" s="166" t="s">
        <v>290</v>
      </c>
      <c r="D180" s="166" t="s">
        <v>211</v>
      </c>
      <c r="E180" s="167" t="s">
        <v>584</v>
      </c>
      <c r="F180" s="168" t="s">
        <v>585</v>
      </c>
      <c r="G180" s="169" t="s">
        <v>324</v>
      </c>
      <c r="H180" s="170">
        <v>2</v>
      </c>
      <c r="I180" s="171"/>
      <c r="J180" s="172">
        <f aca="true" t="shared" si="4" ref="J180:J188">ROUND(I180*H180,2)</f>
        <v>0</v>
      </c>
      <c r="K180" s="168" t="s">
        <v>512</v>
      </c>
      <c r="L180" s="173"/>
      <c r="M180" s="174" t="s">
        <v>19</v>
      </c>
      <c r="N180" s="175" t="s">
        <v>46</v>
      </c>
      <c r="P180" s="131">
        <f aca="true" t="shared" si="5" ref="P180:P188">O180*H180</f>
        <v>0</v>
      </c>
      <c r="Q180" s="131">
        <v>0.0015</v>
      </c>
      <c r="R180" s="131">
        <f aca="true" t="shared" si="6" ref="R180:R188">Q180*H180</f>
        <v>0.003</v>
      </c>
      <c r="S180" s="131">
        <v>0</v>
      </c>
      <c r="T180" s="132">
        <f aca="true" t="shared" si="7" ref="T180:T188">S180*H180</f>
        <v>0</v>
      </c>
      <c r="AR180" s="133" t="s">
        <v>188</v>
      </c>
      <c r="AT180" s="133" t="s">
        <v>211</v>
      </c>
      <c r="AU180" s="133" t="s">
        <v>85</v>
      </c>
      <c r="AY180" s="2" t="s">
        <v>127</v>
      </c>
      <c r="BE180" s="134">
        <f aca="true" t="shared" si="8" ref="BE180:BE226">IF(N180="základní",J180,0)</f>
        <v>0</v>
      </c>
      <c r="BF180" s="134">
        <f aca="true" t="shared" si="9" ref="BF180:BF226">IF(N180="snížená",J180,0)</f>
        <v>0</v>
      </c>
      <c r="BG180" s="134">
        <f aca="true" t="shared" si="10" ref="BG180:BG226">IF(N180="zákl. přenesená",J180,0)</f>
        <v>0</v>
      </c>
      <c r="BH180" s="134">
        <f aca="true" t="shared" si="11" ref="BH180:BH226">IF(N180="sníž. přenesená",J180,0)</f>
        <v>0</v>
      </c>
      <c r="BI180" s="134">
        <f aca="true" t="shared" si="12" ref="BI180:BI226">IF(N180="nulová",J180,0)</f>
        <v>0</v>
      </c>
      <c r="BJ180" s="2" t="s">
        <v>83</v>
      </c>
      <c r="BK180" s="134">
        <f aca="true" t="shared" si="13" ref="BK180:BK188">ROUND(I180*H180,2)</f>
        <v>0</v>
      </c>
      <c r="BL180" s="2" t="s">
        <v>134</v>
      </c>
      <c r="BM180" s="133" t="s">
        <v>586</v>
      </c>
    </row>
    <row r="181" spans="2:65" s="17" customFormat="1" ht="24.2" customHeight="1">
      <c r="B181" s="18"/>
      <c r="C181" s="122" t="s">
        <v>296</v>
      </c>
      <c r="D181" s="122" t="s">
        <v>129</v>
      </c>
      <c r="E181" s="123" t="s">
        <v>334</v>
      </c>
      <c r="F181" s="124" t="s">
        <v>335</v>
      </c>
      <c r="G181" s="125" t="s">
        <v>324</v>
      </c>
      <c r="H181" s="126">
        <v>1</v>
      </c>
      <c r="I181" s="127"/>
      <c r="J181" s="128">
        <f t="shared" si="4"/>
        <v>0</v>
      </c>
      <c r="K181" s="124" t="s">
        <v>133</v>
      </c>
      <c r="L181" s="18"/>
      <c r="M181" s="129" t="s">
        <v>19</v>
      </c>
      <c r="N181" s="130" t="s">
        <v>46</v>
      </c>
      <c r="P181" s="131">
        <f t="shared" si="5"/>
        <v>0</v>
      </c>
      <c r="Q181" s="131">
        <v>0.1532096</v>
      </c>
      <c r="R181" s="131">
        <f t="shared" si="6"/>
        <v>0.1532096</v>
      </c>
      <c r="S181" s="131">
        <v>0</v>
      </c>
      <c r="T181" s="132">
        <f t="shared" si="7"/>
        <v>0</v>
      </c>
      <c r="AR181" s="133" t="s">
        <v>134</v>
      </c>
      <c r="AT181" s="133" t="s">
        <v>129</v>
      </c>
      <c r="AU181" s="133" t="s">
        <v>85</v>
      </c>
      <c r="AY181" s="2" t="s">
        <v>127</v>
      </c>
      <c r="BE181" s="134">
        <f t="shared" si="8"/>
        <v>0</v>
      </c>
      <c r="BF181" s="134">
        <f t="shared" si="9"/>
        <v>0</v>
      </c>
      <c r="BG181" s="134">
        <f t="shared" si="10"/>
        <v>0</v>
      </c>
      <c r="BH181" s="134">
        <f t="shared" si="11"/>
        <v>0</v>
      </c>
      <c r="BI181" s="134">
        <f t="shared" si="12"/>
        <v>0</v>
      </c>
      <c r="BJ181" s="2" t="s">
        <v>83</v>
      </c>
      <c r="BK181" s="134">
        <f t="shared" si="13"/>
        <v>0</v>
      </c>
      <c r="BL181" s="2" t="s">
        <v>134</v>
      </c>
      <c r="BM181" s="133" t="s">
        <v>587</v>
      </c>
    </row>
    <row r="182" spans="2:47" s="17" customFormat="1" ht="11.25">
      <c r="B182" s="18"/>
      <c r="D182" s="135" t="s">
        <v>136</v>
      </c>
      <c r="F182" s="136" t="s">
        <v>337</v>
      </c>
      <c r="L182" s="18"/>
      <c r="M182" s="137"/>
      <c r="T182" s="42"/>
      <c r="AT182" s="2" t="s">
        <v>136</v>
      </c>
      <c r="AU182" s="2" t="s">
        <v>85</v>
      </c>
    </row>
    <row r="183" spans="2:51" s="146" customFormat="1" ht="11.25">
      <c r="B183" s="147"/>
      <c r="D183" s="140" t="s">
        <v>138</v>
      </c>
      <c r="E183" s="148" t="s">
        <v>19</v>
      </c>
      <c r="F183" s="149" t="s">
        <v>236</v>
      </c>
      <c r="H183" s="148" t="s">
        <v>19</v>
      </c>
      <c r="L183" s="147"/>
      <c r="M183" s="150"/>
      <c r="T183" s="151"/>
      <c r="AT183" s="148" t="s">
        <v>138</v>
      </c>
      <c r="AU183" s="148" t="s">
        <v>85</v>
      </c>
      <c r="AV183" s="146" t="s">
        <v>83</v>
      </c>
      <c r="AW183" s="146" t="s">
        <v>37</v>
      </c>
      <c r="AX183" s="146" t="s">
        <v>75</v>
      </c>
      <c r="AY183" s="148" t="s">
        <v>127</v>
      </c>
    </row>
    <row r="184" spans="2:51" s="138" customFormat="1" ht="11.25">
      <c r="B184" s="139"/>
      <c r="D184" s="140" t="s">
        <v>138</v>
      </c>
      <c r="E184" s="141" t="s">
        <v>19</v>
      </c>
      <c r="F184" s="142" t="s">
        <v>588</v>
      </c>
      <c r="H184" s="143">
        <v>1</v>
      </c>
      <c r="L184" s="139"/>
      <c r="M184" s="144"/>
      <c r="T184" s="145"/>
      <c r="AT184" s="141" t="s">
        <v>138</v>
      </c>
      <c r="AU184" s="141" t="s">
        <v>85</v>
      </c>
      <c r="AV184" s="138" t="s">
        <v>85</v>
      </c>
      <c r="AW184" s="138" t="s">
        <v>37</v>
      </c>
      <c r="AX184" s="138" t="s">
        <v>75</v>
      </c>
      <c r="AY184" s="141" t="s">
        <v>127</v>
      </c>
    </row>
    <row r="185" spans="2:51" s="159" customFormat="1" ht="11.25">
      <c r="B185" s="160"/>
      <c r="D185" s="140" t="s">
        <v>138</v>
      </c>
      <c r="E185" s="161" t="s">
        <v>19</v>
      </c>
      <c r="F185" s="162" t="s">
        <v>164</v>
      </c>
      <c r="H185" s="163">
        <v>1</v>
      </c>
      <c r="L185" s="160"/>
      <c r="M185" s="164"/>
      <c r="T185" s="165"/>
      <c r="AT185" s="161" t="s">
        <v>138</v>
      </c>
      <c r="AU185" s="161" t="s">
        <v>85</v>
      </c>
      <c r="AV185" s="159" t="s">
        <v>134</v>
      </c>
      <c r="AW185" s="159" t="s">
        <v>37</v>
      </c>
      <c r="AX185" s="159" t="s">
        <v>83</v>
      </c>
      <c r="AY185" s="161" t="s">
        <v>127</v>
      </c>
    </row>
    <row r="186" spans="2:65" s="17" customFormat="1" ht="24.2" customHeight="1">
      <c r="B186" s="18"/>
      <c r="C186" s="122" t="s">
        <v>303</v>
      </c>
      <c r="D186" s="122" t="s">
        <v>129</v>
      </c>
      <c r="E186" s="123" t="s">
        <v>589</v>
      </c>
      <c r="F186" s="124" t="s">
        <v>590</v>
      </c>
      <c r="G186" s="125" t="s">
        <v>324</v>
      </c>
      <c r="H186" s="126">
        <v>1</v>
      </c>
      <c r="I186" s="127"/>
      <c r="J186" s="128">
        <f t="shared" si="4"/>
        <v>0</v>
      </c>
      <c r="K186" s="124" t="s">
        <v>133</v>
      </c>
      <c r="L186" s="18"/>
      <c r="M186" s="129" t="s">
        <v>19</v>
      </c>
      <c r="N186" s="130" t="s">
        <v>46</v>
      </c>
      <c r="P186" s="131">
        <f t="shared" si="5"/>
        <v>0</v>
      </c>
      <c r="Q186" s="131">
        <v>0.0012</v>
      </c>
      <c r="R186" s="131">
        <f t="shared" si="6"/>
        <v>0.0012</v>
      </c>
      <c r="S186" s="131">
        <v>0</v>
      </c>
      <c r="T186" s="132">
        <f t="shared" si="7"/>
        <v>0</v>
      </c>
      <c r="AR186" s="133" t="s">
        <v>134</v>
      </c>
      <c r="AT186" s="133" t="s">
        <v>129</v>
      </c>
      <c r="AU186" s="133" t="s">
        <v>85</v>
      </c>
      <c r="AY186" s="2" t="s">
        <v>127</v>
      </c>
      <c r="BE186" s="134">
        <f t="shared" si="8"/>
        <v>0</v>
      </c>
      <c r="BF186" s="134">
        <f t="shared" si="9"/>
        <v>0</v>
      </c>
      <c r="BG186" s="134">
        <f t="shared" si="10"/>
        <v>0</v>
      </c>
      <c r="BH186" s="134">
        <f t="shared" si="11"/>
        <v>0</v>
      </c>
      <c r="BI186" s="134">
        <f t="shared" si="12"/>
        <v>0</v>
      </c>
      <c r="BJ186" s="2" t="s">
        <v>83</v>
      </c>
      <c r="BK186" s="134">
        <f t="shared" si="13"/>
        <v>0</v>
      </c>
      <c r="BL186" s="2" t="s">
        <v>134</v>
      </c>
      <c r="BM186" s="133" t="s">
        <v>591</v>
      </c>
    </row>
    <row r="187" spans="2:47" s="17" customFormat="1" ht="11.25">
      <c r="B187" s="18"/>
      <c r="D187" s="135" t="s">
        <v>136</v>
      </c>
      <c r="F187" s="136" t="s">
        <v>592</v>
      </c>
      <c r="L187" s="18"/>
      <c r="M187" s="137"/>
      <c r="T187" s="42"/>
      <c r="AT187" s="2" t="s">
        <v>136</v>
      </c>
      <c r="AU187" s="2" t="s">
        <v>85</v>
      </c>
    </row>
    <row r="188" spans="2:65" s="17" customFormat="1" ht="24.2" customHeight="1">
      <c r="B188" s="18"/>
      <c r="C188" s="122" t="s">
        <v>309</v>
      </c>
      <c r="D188" s="122" t="s">
        <v>129</v>
      </c>
      <c r="E188" s="123" t="s">
        <v>340</v>
      </c>
      <c r="F188" s="124" t="s">
        <v>341</v>
      </c>
      <c r="G188" s="125" t="s">
        <v>324</v>
      </c>
      <c r="H188" s="126">
        <v>1</v>
      </c>
      <c r="I188" s="127"/>
      <c r="J188" s="128">
        <f t="shared" si="4"/>
        <v>0</v>
      </c>
      <c r="K188" s="124" t="s">
        <v>133</v>
      </c>
      <c r="L188" s="18"/>
      <c r="M188" s="129" t="s">
        <v>19</v>
      </c>
      <c r="N188" s="130" t="s">
        <v>46</v>
      </c>
      <c r="P188" s="131">
        <f t="shared" si="5"/>
        <v>0</v>
      </c>
      <c r="Q188" s="131">
        <v>0</v>
      </c>
      <c r="R188" s="131">
        <f t="shared" si="6"/>
        <v>0</v>
      </c>
      <c r="S188" s="131">
        <v>0</v>
      </c>
      <c r="T188" s="132">
        <f t="shared" si="7"/>
        <v>0</v>
      </c>
      <c r="AR188" s="133" t="s">
        <v>134</v>
      </c>
      <c r="AT188" s="133" t="s">
        <v>129</v>
      </c>
      <c r="AU188" s="133" t="s">
        <v>85</v>
      </c>
      <c r="AY188" s="2" t="s">
        <v>127</v>
      </c>
      <c r="BE188" s="134">
        <f t="shared" si="8"/>
        <v>0</v>
      </c>
      <c r="BF188" s="134">
        <f t="shared" si="9"/>
        <v>0</v>
      </c>
      <c r="BG188" s="134">
        <f t="shared" si="10"/>
        <v>0</v>
      </c>
      <c r="BH188" s="134">
        <f t="shared" si="11"/>
        <v>0</v>
      </c>
      <c r="BI188" s="134">
        <f t="shared" si="12"/>
        <v>0</v>
      </c>
      <c r="BJ188" s="2" t="s">
        <v>83</v>
      </c>
      <c r="BK188" s="134">
        <f t="shared" si="13"/>
        <v>0</v>
      </c>
      <c r="BL188" s="2" t="s">
        <v>134</v>
      </c>
      <c r="BM188" s="133" t="s">
        <v>593</v>
      </c>
    </row>
    <row r="189" spans="2:47" s="17" customFormat="1" ht="11.25">
      <c r="B189" s="18"/>
      <c r="D189" s="135" t="s">
        <v>136</v>
      </c>
      <c r="F189" s="136" t="s">
        <v>343</v>
      </c>
      <c r="L189" s="18"/>
      <c r="M189" s="137"/>
      <c r="T189" s="42"/>
      <c r="AT189" s="2" t="s">
        <v>136</v>
      </c>
      <c r="AU189" s="2" t="s">
        <v>85</v>
      </c>
    </row>
    <row r="190" spans="2:63" s="110" customFormat="1" ht="22.9" customHeight="1">
      <c r="B190" s="111"/>
      <c r="D190" s="112" t="s">
        <v>74</v>
      </c>
      <c r="E190" s="120" t="s">
        <v>195</v>
      </c>
      <c r="F190" s="120" t="s">
        <v>349</v>
      </c>
      <c r="J190" s="121">
        <f>BK190</f>
        <v>0</v>
      </c>
      <c r="L190" s="111"/>
      <c r="M190" s="115"/>
      <c r="P190" s="116">
        <f>SUM(P191:P210)</f>
        <v>0</v>
      </c>
      <c r="R190" s="116">
        <f>SUM(R191:R210)</f>
        <v>12.785493139999998</v>
      </c>
      <c r="T190" s="117">
        <f>SUM(T191:T210)</f>
        <v>0</v>
      </c>
      <c r="AR190" s="112" t="s">
        <v>83</v>
      </c>
      <c r="AT190" s="118" t="s">
        <v>74</v>
      </c>
      <c r="AU190" s="118" t="s">
        <v>83</v>
      </c>
      <c r="AY190" s="112" t="s">
        <v>127</v>
      </c>
      <c r="BK190" s="119">
        <f>SUM(BK191:BK210)</f>
        <v>0</v>
      </c>
    </row>
    <row r="191" spans="2:65" s="17" customFormat="1" ht="16.5" customHeight="1">
      <c r="B191" s="18"/>
      <c r="C191" s="122" t="s">
        <v>315</v>
      </c>
      <c r="D191" s="122" t="s">
        <v>129</v>
      </c>
      <c r="E191" s="123" t="s">
        <v>594</v>
      </c>
      <c r="F191" s="124" t="s">
        <v>595</v>
      </c>
      <c r="G191" s="125" t="s">
        <v>142</v>
      </c>
      <c r="H191" s="126">
        <v>16</v>
      </c>
      <c r="I191" s="127"/>
      <c r="J191" s="128">
        <f>ROUND(I191*H191,2)</f>
        <v>0</v>
      </c>
      <c r="K191" s="124" t="s">
        <v>133</v>
      </c>
      <c r="L191" s="18"/>
      <c r="M191" s="129" t="s">
        <v>19</v>
      </c>
      <c r="N191" s="130" t="s">
        <v>46</v>
      </c>
      <c r="P191" s="131">
        <f>O191*H191</f>
        <v>0</v>
      </c>
      <c r="Q191" s="131">
        <v>0.0002966</v>
      </c>
      <c r="R191" s="131">
        <f>Q191*H191</f>
        <v>0.0047456</v>
      </c>
      <c r="S191" s="131">
        <v>0</v>
      </c>
      <c r="T191" s="132">
        <f>S191*H191</f>
        <v>0</v>
      </c>
      <c r="AR191" s="133" t="s">
        <v>134</v>
      </c>
      <c r="AT191" s="133" t="s">
        <v>129</v>
      </c>
      <c r="AU191" s="133" t="s">
        <v>85</v>
      </c>
      <c r="AY191" s="2" t="s">
        <v>127</v>
      </c>
      <c r="BE191" s="134">
        <f t="shared" si="8"/>
        <v>0</v>
      </c>
      <c r="BF191" s="134">
        <f t="shared" si="9"/>
        <v>0</v>
      </c>
      <c r="BG191" s="134">
        <f t="shared" si="10"/>
        <v>0</v>
      </c>
      <c r="BH191" s="134">
        <f t="shared" si="11"/>
        <v>0</v>
      </c>
      <c r="BI191" s="134">
        <f t="shared" si="12"/>
        <v>0</v>
      </c>
      <c r="BJ191" s="2" t="s">
        <v>83</v>
      </c>
      <c r="BK191" s="134">
        <f>ROUND(I191*H191,2)</f>
        <v>0</v>
      </c>
      <c r="BL191" s="2" t="s">
        <v>134</v>
      </c>
      <c r="BM191" s="133" t="s">
        <v>596</v>
      </c>
    </row>
    <row r="192" spans="2:47" s="17" customFormat="1" ht="11.25">
      <c r="B192" s="18"/>
      <c r="D192" s="135" t="s">
        <v>136</v>
      </c>
      <c r="F192" s="136" t="s">
        <v>597</v>
      </c>
      <c r="L192" s="18"/>
      <c r="M192" s="137"/>
      <c r="T192" s="42"/>
      <c r="AT192" s="2" t="s">
        <v>136</v>
      </c>
      <c r="AU192" s="2" t="s">
        <v>85</v>
      </c>
    </row>
    <row r="193" spans="2:51" s="138" customFormat="1" ht="11.25">
      <c r="B193" s="139"/>
      <c r="D193" s="140" t="s">
        <v>138</v>
      </c>
      <c r="E193" s="141" t="s">
        <v>19</v>
      </c>
      <c r="F193" s="142" t="s">
        <v>598</v>
      </c>
      <c r="H193" s="143">
        <v>16</v>
      </c>
      <c r="L193" s="139"/>
      <c r="M193" s="144"/>
      <c r="T193" s="145"/>
      <c r="AT193" s="141" t="s">
        <v>138</v>
      </c>
      <c r="AU193" s="141" t="s">
        <v>85</v>
      </c>
      <c r="AV193" s="138" t="s">
        <v>85</v>
      </c>
      <c r="AW193" s="138" t="s">
        <v>37</v>
      </c>
      <c r="AX193" s="138" t="s">
        <v>83</v>
      </c>
      <c r="AY193" s="141" t="s">
        <v>127</v>
      </c>
    </row>
    <row r="194" spans="2:65" s="17" customFormat="1" ht="16.5" customHeight="1">
      <c r="B194" s="18"/>
      <c r="C194" s="166" t="s">
        <v>321</v>
      </c>
      <c r="D194" s="166" t="s">
        <v>211</v>
      </c>
      <c r="E194" s="167" t="s">
        <v>599</v>
      </c>
      <c r="F194" s="168" t="s">
        <v>600</v>
      </c>
      <c r="G194" s="169" t="s">
        <v>142</v>
      </c>
      <c r="H194" s="170">
        <v>16</v>
      </c>
      <c r="I194" s="171"/>
      <c r="J194" s="172">
        <f aca="true" t="shared" si="14" ref="J194:J207">ROUND(I194*H194,2)</f>
        <v>0</v>
      </c>
      <c r="K194" s="168" t="s">
        <v>19</v>
      </c>
      <c r="L194" s="173"/>
      <c r="M194" s="174" t="s">
        <v>19</v>
      </c>
      <c r="N194" s="175" t="s">
        <v>46</v>
      </c>
      <c r="P194" s="131">
        <f aca="true" t="shared" si="15" ref="P194:P207">O194*H194</f>
        <v>0</v>
      </c>
      <c r="Q194" s="131">
        <v>0</v>
      </c>
      <c r="R194" s="131">
        <f aca="true" t="shared" si="16" ref="R194:R207">Q194*H194</f>
        <v>0</v>
      </c>
      <c r="S194" s="131">
        <v>0</v>
      </c>
      <c r="T194" s="132">
        <f aca="true" t="shared" si="17" ref="T194:T207">S194*H194</f>
        <v>0</v>
      </c>
      <c r="AR194" s="133" t="s">
        <v>188</v>
      </c>
      <c r="AT194" s="133" t="s">
        <v>211</v>
      </c>
      <c r="AU194" s="133" t="s">
        <v>85</v>
      </c>
      <c r="AY194" s="2" t="s">
        <v>127</v>
      </c>
      <c r="BE194" s="134">
        <f t="shared" si="8"/>
        <v>0</v>
      </c>
      <c r="BF194" s="134">
        <f t="shared" si="9"/>
        <v>0</v>
      </c>
      <c r="BG194" s="134">
        <f t="shared" si="10"/>
        <v>0</v>
      </c>
      <c r="BH194" s="134">
        <f t="shared" si="11"/>
        <v>0</v>
      </c>
      <c r="BI194" s="134">
        <f t="shared" si="12"/>
        <v>0</v>
      </c>
      <c r="BJ194" s="2" t="s">
        <v>83</v>
      </c>
      <c r="BK194" s="134">
        <f aca="true" t="shared" si="18" ref="BK194:BK207">ROUND(I194*H194,2)</f>
        <v>0</v>
      </c>
      <c r="BL194" s="2" t="s">
        <v>134</v>
      </c>
      <c r="BM194" s="133" t="s">
        <v>601</v>
      </c>
    </row>
    <row r="195" spans="2:65" s="17" customFormat="1" ht="16.5" customHeight="1">
      <c r="B195" s="18"/>
      <c r="C195" s="122" t="s">
        <v>328</v>
      </c>
      <c r="D195" s="122" t="s">
        <v>129</v>
      </c>
      <c r="E195" s="123" t="s">
        <v>379</v>
      </c>
      <c r="F195" s="124" t="s">
        <v>380</v>
      </c>
      <c r="G195" s="125" t="s">
        <v>154</v>
      </c>
      <c r="H195" s="126">
        <v>0.1</v>
      </c>
      <c r="I195" s="127"/>
      <c r="J195" s="128">
        <f t="shared" si="14"/>
        <v>0</v>
      </c>
      <c r="K195" s="124" t="s">
        <v>133</v>
      </c>
      <c r="L195" s="18"/>
      <c r="M195" s="129" t="s">
        <v>19</v>
      </c>
      <c r="N195" s="130" t="s">
        <v>46</v>
      </c>
      <c r="P195" s="131">
        <f t="shared" si="15"/>
        <v>0</v>
      </c>
      <c r="Q195" s="131">
        <v>2.25634</v>
      </c>
      <c r="R195" s="131">
        <f t="shared" si="16"/>
        <v>0.225634</v>
      </c>
      <c r="S195" s="131">
        <v>0</v>
      </c>
      <c r="T195" s="132">
        <f t="shared" si="17"/>
        <v>0</v>
      </c>
      <c r="AR195" s="133" t="s">
        <v>134</v>
      </c>
      <c r="AT195" s="133" t="s">
        <v>129</v>
      </c>
      <c r="AU195" s="133" t="s">
        <v>85</v>
      </c>
      <c r="AY195" s="2" t="s">
        <v>127</v>
      </c>
      <c r="BE195" s="134">
        <f t="shared" si="8"/>
        <v>0</v>
      </c>
      <c r="BF195" s="134">
        <f t="shared" si="9"/>
        <v>0</v>
      </c>
      <c r="BG195" s="134">
        <f t="shared" si="10"/>
        <v>0</v>
      </c>
      <c r="BH195" s="134">
        <f t="shared" si="11"/>
        <v>0</v>
      </c>
      <c r="BI195" s="134">
        <f t="shared" si="12"/>
        <v>0</v>
      </c>
      <c r="BJ195" s="2" t="s">
        <v>83</v>
      </c>
      <c r="BK195" s="134">
        <f t="shared" si="18"/>
        <v>0</v>
      </c>
      <c r="BL195" s="2" t="s">
        <v>134</v>
      </c>
      <c r="BM195" s="133" t="s">
        <v>602</v>
      </c>
    </row>
    <row r="196" spans="2:47" s="17" customFormat="1" ht="11.25">
      <c r="B196" s="18"/>
      <c r="D196" s="135" t="s">
        <v>136</v>
      </c>
      <c r="F196" s="136" t="s">
        <v>382</v>
      </c>
      <c r="L196" s="18"/>
      <c r="M196" s="137"/>
      <c r="T196" s="42"/>
      <c r="AT196" s="2" t="s">
        <v>136</v>
      </c>
      <c r="AU196" s="2" t="s">
        <v>85</v>
      </c>
    </row>
    <row r="197" spans="2:51" s="146" customFormat="1" ht="11.25">
      <c r="B197" s="147"/>
      <c r="D197" s="140" t="s">
        <v>138</v>
      </c>
      <c r="E197" s="148" t="s">
        <v>19</v>
      </c>
      <c r="F197" s="149" t="s">
        <v>383</v>
      </c>
      <c r="H197" s="148" t="s">
        <v>19</v>
      </c>
      <c r="L197" s="147"/>
      <c r="M197" s="150"/>
      <c r="T197" s="151"/>
      <c r="AT197" s="148" t="s">
        <v>138</v>
      </c>
      <c r="AU197" s="148" t="s">
        <v>85</v>
      </c>
      <c r="AV197" s="146" t="s">
        <v>83</v>
      </c>
      <c r="AW197" s="146" t="s">
        <v>37</v>
      </c>
      <c r="AX197" s="146" t="s">
        <v>75</v>
      </c>
      <c r="AY197" s="148" t="s">
        <v>127</v>
      </c>
    </row>
    <row r="198" spans="2:51" s="138" customFormat="1" ht="11.25">
      <c r="B198" s="139"/>
      <c r="D198" s="140" t="s">
        <v>138</v>
      </c>
      <c r="E198" s="141" t="s">
        <v>19</v>
      </c>
      <c r="F198" s="142" t="s">
        <v>603</v>
      </c>
      <c r="H198" s="143">
        <v>0.1</v>
      </c>
      <c r="L198" s="139"/>
      <c r="M198" s="144"/>
      <c r="T198" s="145"/>
      <c r="AT198" s="141" t="s">
        <v>138</v>
      </c>
      <c r="AU198" s="141" t="s">
        <v>85</v>
      </c>
      <c r="AV198" s="138" t="s">
        <v>85</v>
      </c>
      <c r="AW198" s="138" t="s">
        <v>37</v>
      </c>
      <c r="AX198" s="138" t="s">
        <v>75</v>
      </c>
      <c r="AY198" s="141" t="s">
        <v>127</v>
      </c>
    </row>
    <row r="199" spans="2:51" s="159" customFormat="1" ht="11.25">
      <c r="B199" s="160"/>
      <c r="D199" s="140" t="s">
        <v>138</v>
      </c>
      <c r="E199" s="161" t="s">
        <v>19</v>
      </c>
      <c r="F199" s="162" t="s">
        <v>164</v>
      </c>
      <c r="H199" s="163">
        <v>0.1</v>
      </c>
      <c r="L199" s="160"/>
      <c r="M199" s="164"/>
      <c r="T199" s="165"/>
      <c r="AT199" s="161" t="s">
        <v>138</v>
      </c>
      <c r="AU199" s="161" t="s">
        <v>85</v>
      </c>
      <c r="AV199" s="159" t="s">
        <v>134</v>
      </c>
      <c r="AW199" s="159" t="s">
        <v>37</v>
      </c>
      <c r="AX199" s="159" t="s">
        <v>83</v>
      </c>
      <c r="AY199" s="161" t="s">
        <v>127</v>
      </c>
    </row>
    <row r="200" spans="2:65" s="17" customFormat="1" ht="24.2" customHeight="1">
      <c r="B200" s="18"/>
      <c r="C200" s="122" t="s">
        <v>333</v>
      </c>
      <c r="D200" s="122" t="s">
        <v>129</v>
      </c>
      <c r="E200" s="123" t="s">
        <v>388</v>
      </c>
      <c r="F200" s="124" t="s">
        <v>389</v>
      </c>
      <c r="G200" s="125" t="s">
        <v>324</v>
      </c>
      <c r="H200" s="126">
        <v>1</v>
      </c>
      <c r="I200" s="127"/>
      <c r="J200" s="128">
        <f t="shared" si="14"/>
        <v>0</v>
      </c>
      <c r="K200" s="124" t="s">
        <v>133</v>
      </c>
      <c r="L200" s="18"/>
      <c r="M200" s="129" t="s">
        <v>19</v>
      </c>
      <c r="N200" s="130" t="s">
        <v>46</v>
      </c>
      <c r="P200" s="131">
        <f t="shared" si="15"/>
        <v>0</v>
      </c>
      <c r="Q200" s="131">
        <v>9.89500474</v>
      </c>
      <c r="R200" s="131">
        <f t="shared" si="16"/>
        <v>9.89500474</v>
      </c>
      <c r="S200" s="131">
        <v>0</v>
      </c>
      <c r="T200" s="132">
        <f t="shared" si="17"/>
        <v>0</v>
      </c>
      <c r="AR200" s="133" t="s">
        <v>134</v>
      </c>
      <c r="AT200" s="133" t="s">
        <v>129</v>
      </c>
      <c r="AU200" s="133" t="s">
        <v>85</v>
      </c>
      <c r="AY200" s="2" t="s">
        <v>127</v>
      </c>
      <c r="BE200" s="134">
        <f t="shared" si="8"/>
        <v>0</v>
      </c>
      <c r="BF200" s="134">
        <f t="shared" si="9"/>
        <v>0</v>
      </c>
      <c r="BG200" s="134">
        <f t="shared" si="10"/>
        <v>0</v>
      </c>
      <c r="BH200" s="134">
        <f t="shared" si="11"/>
        <v>0</v>
      </c>
      <c r="BI200" s="134">
        <f t="shared" si="12"/>
        <v>0</v>
      </c>
      <c r="BJ200" s="2" t="s">
        <v>83</v>
      </c>
      <c r="BK200" s="134">
        <f t="shared" si="18"/>
        <v>0</v>
      </c>
      <c r="BL200" s="2" t="s">
        <v>134</v>
      </c>
      <c r="BM200" s="133" t="s">
        <v>604</v>
      </c>
    </row>
    <row r="201" spans="2:47" s="17" customFormat="1" ht="11.25">
      <c r="B201" s="18"/>
      <c r="D201" s="135" t="s">
        <v>136</v>
      </c>
      <c r="F201" s="136" t="s">
        <v>391</v>
      </c>
      <c r="L201" s="18"/>
      <c r="M201" s="137"/>
      <c r="T201" s="42"/>
      <c r="AT201" s="2" t="s">
        <v>136</v>
      </c>
      <c r="AU201" s="2" t="s">
        <v>85</v>
      </c>
    </row>
    <row r="202" spans="2:51" s="146" customFormat="1" ht="11.25">
      <c r="B202" s="147"/>
      <c r="D202" s="140" t="s">
        <v>138</v>
      </c>
      <c r="E202" s="148" t="s">
        <v>19</v>
      </c>
      <c r="F202" s="149" t="s">
        <v>236</v>
      </c>
      <c r="H202" s="148" t="s">
        <v>19</v>
      </c>
      <c r="L202" s="147"/>
      <c r="M202" s="150"/>
      <c r="T202" s="151"/>
      <c r="AT202" s="148" t="s">
        <v>138</v>
      </c>
      <c r="AU202" s="148" t="s">
        <v>85</v>
      </c>
      <c r="AV202" s="146" t="s">
        <v>83</v>
      </c>
      <c r="AW202" s="146" t="s">
        <v>37</v>
      </c>
      <c r="AX202" s="146" t="s">
        <v>75</v>
      </c>
      <c r="AY202" s="148" t="s">
        <v>127</v>
      </c>
    </row>
    <row r="203" spans="2:51" s="138" customFormat="1" ht="11.25">
      <c r="B203" s="139"/>
      <c r="D203" s="140" t="s">
        <v>138</v>
      </c>
      <c r="E203" s="141" t="s">
        <v>19</v>
      </c>
      <c r="F203" s="142" t="s">
        <v>605</v>
      </c>
      <c r="H203" s="143">
        <v>1</v>
      </c>
      <c r="L203" s="139"/>
      <c r="M203" s="144"/>
      <c r="T203" s="145"/>
      <c r="AT203" s="141" t="s">
        <v>138</v>
      </c>
      <c r="AU203" s="141" t="s">
        <v>85</v>
      </c>
      <c r="AV203" s="138" t="s">
        <v>85</v>
      </c>
      <c r="AW203" s="138" t="s">
        <v>37</v>
      </c>
      <c r="AX203" s="138" t="s">
        <v>75</v>
      </c>
      <c r="AY203" s="141" t="s">
        <v>127</v>
      </c>
    </row>
    <row r="204" spans="2:51" s="159" customFormat="1" ht="11.25">
      <c r="B204" s="160"/>
      <c r="D204" s="140" t="s">
        <v>138</v>
      </c>
      <c r="E204" s="161" t="s">
        <v>19</v>
      </c>
      <c r="F204" s="162" t="s">
        <v>164</v>
      </c>
      <c r="H204" s="163">
        <v>1</v>
      </c>
      <c r="L204" s="160"/>
      <c r="M204" s="164"/>
      <c r="T204" s="165"/>
      <c r="AT204" s="161" t="s">
        <v>138</v>
      </c>
      <c r="AU204" s="161" t="s">
        <v>85</v>
      </c>
      <c r="AV204" s="159" t="s">
        <v>134</v>
      </c>
      <c r="AW204" s="159" t="s">
        <v>37</v>
      </c>
      <c r="AX204" s="159" t="s">
        <v>83</v>
      </c>
      <c r="AY204" s="161" t="s">
        <v>127</v>
      </c>
    </row>
    <row r="205" spans="2:65" s="17" customFormat="1" ht="24.2" customHeight="1">
      <c r="B205" s="18"/>
      <c r="C205" s="122" t="s">
        <v>339</v>
      </c>
      <c r="D205" s="122" t="s">
        <v>129</v>
      </c>
      <c r="E205" s="123" t="s">
        <v>416</v>
      </c>
      <c r="F205" s="124" t="s">
        <v>417</v>
      </c>
      <c r="G205" s="125" t="s">
        <v>142</v>
      </c>
      <c r="H205" s="126">
        <v>16</v>
      </c>
      <c r="I205" s="127"/>
      <c r="J205" s="128">
        <f t="shared" si="14"/>
        <v>0</v>
      </c>
      <c r="K205" s="124" t="s">
        <v>133</v>
      </c>
      <c r="L205" s="18"/>
      <c r="M205" s="129" t="s">
        <v>19</v>
      </c>
      <c r="N205" s="130" t="s">
        <v>46</v>
      </c>
      <c r="P205" s="131">
        <f t="shared" si="15"/>
        <v>0</v>
      </c>
      <c r="Q205" s="131">
        <v>0.1309648</v>
      </c>
      <c r="R205" s="131">
        <f t="shared" si="16"/>
        <v>2.0954368</v>
      </c>
      <c r="S205" s="131">
        <v>0</v>
      </c>
      <c r="T205" s="132">
        <f t="shared" si="17"/>
        <v>0</v>
      </c>
      <c r="AR205" s="133" t="s">
        <v>134</v>
      </c>
      <c r="AT205" s="133" t="s">
        <v>129</v>
      </c>
      <c r="AU205" s="133" t="s">
        <v>85</v>
      </c>
      <c r="AY205" s="2" t="s">
        <v>127</v>
      </c>
      <c r="BE205" s="134">
        <f t="shared" si="8"/>
        <v>0</v>
      </c>
      <c r="BF205" s="134">
        <f t="shared" si="9"/>
        <v>0</v>
      </c>
      <c r="BG205" s="134">
        <f t="shared" si="10"/>
        <v>0</v>
      </c>
      <c r="BH205" s="134">
        <f t="shared" si="11"/>
        <v>0</v>
      </c>
      <c r="BI205" s="134">
        <f t="shared" si="12"/>
        <v>0</v>
      </c>
      <c r="BJ205" s="2" t="s">
        <v>83</v>
      </c>
      <c r="BK205" s="134">
        <f t="shared" si="18"/>
        <v>0</v>
      </c>
      <c r="BL205" s="2" t="s">
        <v>134</v>
      </c>
      <c r="BM205" s="133" t="s">
        <v>606</v>
      </c>
    </row>
    <row r="206" spans="2:47" s="17" customFormat="1" ht="11.25">
      <c r="B206" s="18"/>
      <c r="D206" s="135" t="s">
        <v>136</v>
      </c>
      <c r="F206" s="136" t="s">
        <v>419</v>
      </c>
      <c r="L206" s="18"/>
      <c r="M206" s="137"/>
      <c r="T206" s="42"/>
      <c r="AT206" s="2" t="s">
        <v>136</v>
      </c>
      <c r="AU206" s="2" t="s">
        <v>85</v>
      </c>
    </row>
    <row r="207" spans="2:65" s="17" customFormat="1" ht="16.5" customHeight="1">
      <c r="B207" s="18"/>
      <c r="C207" s="166" t="s">
        <v>344</v>
      </c>
      <c r="D207" s="166" t="s">
        <v>211</v>
      </c>
      <c r="E207" s="167" t="s">
        <v>607</v>
      </c>
      <c r="F207" s="168" t="s">
        <v>608</v>
      </c>
      <c r="G207" s="169" t="s">
        <v>324</v>
      </c>
      <c r="H207" s="170">
        <v>65.28</v>
      </c>
      <c r="I207" s="171"/>
      <c r="J207" s="172">
        <f t="shared" si="14"/>
        <v>0</v>
      </c>
      <c r="K207" s="168" t="s">
        <v>19</v>
      </c>
      <c r="L207" s="173"/>
      <c r="M207" s="174" t="s">
        <v>19</v>
      </c>
      <c r="N207" s="175" t="s">
        <v>46</v>
      </c>
      <c r="P207" s="131">
        <f t="shared" si="15"/>
        <v>0</v>
      </c>
      <c r="Q207" s="131">
        <v>0.00865</v>
      </c>
      <c r="R207" s="131">
        <f t="shared" si="16"/>
        <v>0.564672</v>
      </c>
      <c r="S207" s="131">
        <v>0</v>
      </c>
      <c r="T207" s="132">
        <f t="shared" si="17"/>
        <v>0</v>
      </c>
      <c r="AR207" s="133" t="s">
        <v>188</v>
      </c>
      <c r="AT207" s="133" t="s">
        <v>211</v>
      </c>
      <c r="AU207" s="133" t="s">
        <v>85</v>
      </c>
      <c r="AY207" s="2" t="s">
        <v>127</v>
      </c>
      <c r="BE207" s="134">
        <f t="shared" si="8"/>
        <v>0</v>
      </c>
      <c r="BF207" s="134">
        <f t="shared" si="9"/>
        <v>0</v>
      </c>
      <c r="BG207" s="134">
        <f t="shared" si="10"/>
        <v>0</v>
      </c>
      <c r="BH207" s="134">
        <f t="shared" si="11"/>
        <v>0</v>
      </c>
      <c r="BI207" s="134">
        <f t="shared" si="12"/>
        <v>0</v>
      </c>
      <c r="BJ207" s="2" t="s">
        <v>83</v>
      </c>
      <c r="BK207" s="134">
        <f t="shared" si="18"/>
        <v>0</v>
      </c>
      <c r="BL207" s="2" t="s">
        <v>134</v>
      </c>
      <c r="BM207" s="133" t="s">
        <v>609</v>
      </c>
    </row>
    <row r="208" spans="2:51" s="138" customFormat="1" ht="11.25">
      <c r="B208" s="139"/>
      <c r="D208" s="140" t="s">
        <v>138</v>
      </c>
      <c r="E208" s="141" t="s">
        <v>19</v>
      </c>
      <c r="F208" s="142" t="s">
        <v>610</v>
      </c>
      <c r="H208" s="143">
        <v>64</v>
      </c>
      <c r="L208" s="139"/>
      <c r="M208" s="144"/>
      <c r="T208" s="145"/>
      <c r="AT208" s="141" t="s">
        <v>138</v>
      </c>
      <c r="AU208" s="141" t="s">
        <v>85</v>
      </c>
      <c r="AV208" s="138" t="s">
        <v>85</v>
      </c>
      <c r="AW208" s="138" t="s">
        <v>37</v>
      </c>
      <c r="AX208" s="138" t="s">
        <v>75</v>
      </c>
      <c r="AY208" s="141" t="s">
        <v>127</v>
      </c>
    </row>
    <row r="209" spans="2:51" s="152" customFormat="1" ht="11.25">
      <c r="B209" s="153"/>
      <c r="D209" s="140" t="s">
        <v>138</v>
      </c>
      <c r="E209" s="154" t="s">
        <v>19</v>
      </c>
      <c r="F209" s="155" t="s">
        <v>161</v>
      </c>
      <c r="H209" s="156">
        <v>64</v>
      </c>
      <c r="L209" s="153"/>
      <c r="M209" s="157"/>
      <c r="T209" s="158"/>
      <c r="AT209" s="154" t="s">
        <v>138</v>
      </c>
      <c r="AU209" s="154" t="s">
        <v>85</v>
      </c>
      <c r="AV209" s="152" t="s">
        <v>146</v>
      </c>
      <c r="AW209" s="152" t="s">
        <v>37</v>
      </c>
      <c r="AX209" s="152" t="s">
        <v>75</v>
      </c>
      <c r="AY209" s="154" t="s">
        <v>127</v>
      </c>
    </row>
    <row r="210" spans="2:51" s="138" customFormat="1" ht="11.25">
      <c r="B210" s="139"/>
      <c r="D210" s="140" t="s">
        <v>138</v>
      </c>
      <c r="E210" s="141" t="s">
        <v>19</v>
      </c>
      <c r="F210" s="142" t="s">
        <v>611</v>
      </c>
      <c r="H210" s="143">
        <v>65.28</v>
      </c>
      <c r="L210" s="139"/>
      <c r="M210" s="144"/>
      <c r="T210" s="145"/>
      <c r="AT210" s="141" t="s">
        <v>138</v>
      </c>
      <c r="AU210" s="141" t="s">
        <v>85</v>
      </c>
      <c r="AV210" s="138" t="s">
        <v>85</v>
      </c>
      <c r="AW210" s="138" t="s">
        <v>37</v>
      </c>
      <c r="AX210" s="138" t="s">
        <v>83</v>
      </c>
      <c r="AY210" s="141" t="s">
        <v>127</v>
      </c>
    </row>
    <row r="211" spans="2:63" s="110" customFormat="1" ht="22.9" customHeight="1">
      <c r="B211" s="111"/>
      <c r="D211" s="112" t="s">
        <v>74</v>
      </c>
      <c r="E211" s="120" t="s">
        <v>463</v>
      </c>
      <c r="F211" s="120" t="s">
        <v>464</v>
      </c>
      <c r="J211" s="121">
        <f>BK211</f>
        <v>0</v>
      </c>
      <c r="L211" s="111"/>
      <c r="M211" s="115"/>
      <c r="P211" s="116">
        <f>SUM(P212:P213)</f>
        <v>0</v>
      </c>
      <c r="R211" s="116">
        <f>SUM(R212:R213)</f>
        <v>0</v>
      </c>
      <c r="T211" s="117">
        <f>SUM(T212:T213)</f>
        <v>0</v>
      </c>
      <c r="AR211" s="112" t="s">
        <v>83</v>
      </c>
      <c r="AT211" s="118" t="s">
        <v>74</v>
      </c>
      <c r="AU211" s="118" t="s">
        <v>83</v>
      </c>
      <c r="AY211" s="112" t="s">
        <v>127</v>
      </c>
      <c r="BK211" s="119">
        <f>SUM(BK212:BK213)</f>
        <v>0</v>
      </c>
    </row>
    <row r="212" spans="2:65" s="17" customFormat="1" ht="24.2" customHeight="1">
      <c r="B212" s="18"/>
      <c r="C212" s="122" t="s">
        <v>350</v>
      </c>
      <c r="D212" s="122" t="s">
        <v>129</v>
      </c>
      <c r="E212" s="123" t="s">
        <v>466</v>
      </c>
      <c r="F212" s="124" t="s">
        <v>467</v>
      </c>
      <c r="G212" s="125" t="s">
        <v>214</v>
      </c>
      <c r="H212" s="126">
        <v>182.936</v>
      </c>
      <c r="I212" s="127"/>
      <c r="J212" s="128">
        <f>ROUND(I212*H212,2)</f>
        <v>0</v>
      </c>
      <c r="K212" s="124" t="s">
        <v>133</v>
      </c>
      <c r="L212" s="18"/>
      <c r="M212" s="129" t="s">
        <v>19</v>
      </c>
      <c r="N212" s="130" t="s">
        <v>46</v>
      </c>
      <c r="P212" s="131">
        <f>O212*H212</f>
        <v>0</v>
      </c>
      <c r="Q212" s="131">
        <v>0</v>
      </c>
      <c r="R212" s="131">
        <f>Q212*H212</f>
        <v>0</v>
      </c>
      <c r="S212" s="131">
        <v>0</v>
      </c>
      <c r="T212" s="132">
        <f>S212*H212</f>
        <v>0</v>
      </c>
      <c r="AR212" s="133" t="s">
        <v>134</v>
      </c>
      <c r="AT212" s="133" t="s">
        <v>129</v>
      </c>
      <c r="AU212" s="133" t="s">
        <v>85</v>
      </c>
      <c r="AY212" s="2" t="s">
        <v>127</v>
      </c>
      <c r="BE212" s="134">
        <f t="shared" si="8"/>
        <v>0</v>
      </c>
      <c r="BF212" s="134">
        <f t="shared" si="9"/>
        <v>0</v>
      </c>
      <c r="BG212" s="134">
        <f t="shared" si="10"/>
        <v>0</v>
      </c>
      <c r="BH212" s="134">
        <f t="shared" si="11"/>
        <v>0</v>
      </c>
      <c r="BI212" s="134">
        <f t="shared" si="12"/>
        <v>0</v>
      </c>
      <c r="BJ212" s="2" t="s">
        <v>83</v>
      </c>
      <c r="BK212" s="134">
        <f>ROUND(I212*H212,2)</f>
        <v>0</v>
      </c>
      <c r="BL212" s="2" t="s">
        <v>134</v>
      </c>
      <c r="BM212" s="133" t="s">
        <v>612</v>
      </c>
    </row>
    <row r="213" spans="2:47" s="17" customFormat="1" ht="11.25">
      <c r="B213" s="18"/>
      <c r="D213" s="135" t="s">
        <v>136</v>
      </c>
      <c r="F213" s="136" t="s">
        <v>469</v>
      </c>
      <c r="L213" s="18"/>
      <c r="M213" s="137"/>
      <c r="T213" s="42"/>
      <c r="AT213" s="2" t="s">
        <v>136</v>
      </c>
      <c r="AU213" s="2" t="s">
        <v>85</v>
      </c>
    </row>
    <row r="214" spans="2:63" s="110" customFormat="1" ht="25.9" customHeight="1">
      <c r="B214" s="111"/>
      <c r="D214" s="112" t="s">
        <v>74</v>
      </c>
      <c r="E214" s="113" t="s">
        <v>613</v>
      </c>
      <c r="F214" s="113" t="s">
        <v>614</v>
      </c>
      <c r="J214" s="114">
        <f aca="true" t="shared" si="19" ref="J214:J215">BK214</f>
        <v>0</v>
      </c>
      <c r="L214" s="111"/>
      <c r="M214" s="115"/>
      <c r="P214" s="116">
        <f>P215</f>
        <v>0</v>
      </c>
      <c r="R214" s="116">
        <f>R215</f>
        <v>0.242282</v>
      </c>
      <c r="T214" s="117">
        <f>T215</f>
        <v>0</v>
      </c>
      <c r="AR214" s="112" t="s">
        <v>85</v>
      </c>
      <c r="AT214" s="118" t="s">
        <v>74</v>
      </c>
      <c r="AU214" s="118" t="s">
        <v>75</v>
      </c>
      <c r="AY214" s="112" t="s">
        <v>127</v>
      </c>
      <c r="BK214" s="119">
        <f>BK215</f>
        <v>0</v>
      </c>
    </row>
    <row r="215" spans="2:63" s="110" customFormat="1" ht="22.9" customHeight="1">
      <c r="B215" s="111"/>
      <c r="D215" s="112" t="s">
        <v>74</v>
      </c>
      <c r="E215" s="120" t="s">
        <v>615</v>
      </c>
      <c r="F215" s="120" t="s">
        <v>616</v>
      </c>
      <c r="J215" s="121">
        <f t="shared" si="19"/>
        <v>0</v>
      </c>
      <c r="L215" s="111"/>
      <c r="M215" s="115"/>
      <c r="P215" s="116">
        <f>SUM(P216:P227)</f>
        <v>0</v>
      </c>
      <c r="R215" s="116">
        <f>SUM(R216:R227)</f>
        <v>0.242282</v>
      </c>
      <c r="T215" s="117">
        <f>SUM(T216:T227)</f>
        <v>0</v>
      </c>
      <c r="AR215" s="112" t="s">
        <v>85</v>
      </c>
      <c r="AT215" s="118" t="s">
        <v>74</v>
      </c>
      <c r="AU215" s="118" t="s">
        <v>83</v>
      </c>
      <c r="AY215" s="112" t="s">
        <v>127</v>
      </c>
      <c r="BK215" s="119">
        <f>SUM(BK216:BK227)</f>
        <v>0</v>
      </c>
    </row>
    <row r="216" spans="2:65" s="17" customFormat="1" ht="21.75" customHeight="1">
      <c r="B216" s="18"/>
      <c r="C216" s="122" t="s">
        <v>357</v>
      </c>
      <c r="D216" s="122" t="s">
        <v>129</v>
      </c>
      <c r="E216" s="123" t="s">
        <v>617</v>
      </c>
      <c r="F216" s="124" t="s">
        <v>618</v>
      </c>
      <c r="G216" s="125" t="s">
        <v>132</v>
      </c>
      <c r="H216" s="126">
        <v>23</v>
      </c>
      <c r="I216" s="127"/>
      <c r="J216" s="128">
        <f>ROUND(I216*H216,2)</f>
        <v>0</v>
      </c>
      <c r="K216" s="124" t="s">
        <v>133</v>
      </c>
      <c r="L216" s="18"/>
      <c r="M216" s="129" t="s">
        <v>19</v>
      </c>
      <c r="N216" s="130" t="s">
        <v>46</v>
      </c>
      <c r="P216" s="131">
        <f>O216*H216</f>
        <v>0</v>
      </c>
      <c r="Q216" s="131">
        <v>0</v>
      </c>
      <c r="R216" s="131">
        <f>Q216*H216</f>
        <v>0</v>
      </c>
      <c r="S216" s="131">
        <v>0</v>
      </c>
      <c r="T216" s="132">
        <f>S216*H216</f>
        <v>0</v>
      </c>
      <c r="AR216" s="133" t="s">
        <v>244</v>
      </c>
      <c r="AT216" s="133" t="s">
        <v>129</v>
      </c>
      <c r="AU216" s="133" t="s">
        <v>85</v>
      </c>
      <c r="AY216" s="2" t="s">
        <v>127</v>
      </c>
      <c r="BE216" s="134">
        <f t="shared" si="8"/>
        <v>0</v>
      </c>
      <c r="BF216" s="134">
        <f t="shared" si="9"/>
        <v>0</v>
      </c>
      <c r="BG216" s="134">
        <f t="shared" si="10"/>
        <v>0</v>
      </c>
      <c r="BH216" s="134">
        <f t="shared" si="11"/>
        <v>0</v>
      </c>
      <c r="BI216" s="134">
        <f t="shared" si="12"/>
        <v>0</v>
      </c>
      <c r="BJ216" s="2" t="s">
        <v>83</v>
      </c>
      <c r="BK216" s="134">
        <f>ROUND(I216*H216,2)</f>
        <v>0</v>
      </c>
      <c r="BL216" s="2" t="s">
        <v>244</v>
      </c>
      <c r="BM216" s="133" t="s">
        <v>619</v>
      </c>
    </row>
    <row r="217" spans="2:47" s="17" customFormat="1" ht="11.25">
      <c r="B217" s="18"/>
      <c r="D217" s="135" t="s">
        <v>136</v>
      </c>
      <c r="F217" s="136" t="s">
        <v>620</v>
      </c>
      <c r="L217" s="18"/>
      <c r="M217" s="137"/>
      <c r="T217" s="42"/>
      <c r="AT217" s="2" t="s">
        <v>136</v>
      </c>
      <c r="AU217" s="2" t="s">
        <v>85</v>
      </c>
    </row>
    <row r="218" spans="2:65" s="17" customFormat="1" ht="24.2" customHeight="1">
      <c r="B218" s="18"/>
      <c r="C218" s="166" t="s">
        <v>361</v>
      </c>
      <c r="D218" s="166" t="s">
        <v>211</v>
      </c>
      <c r="E218" s="167" t="s">
        <v>621</v>
      </c>
      <c r="F218" s="168" t="s">
        <v>622</v>
      </c>
      <c r="G218" s="169" t="s">
        <v>132</v>
      </c>
      <c r="H218" s="170">
        <v>28.083</v>
      </c>
      <c r="I218" s="171"/>
      <c r="J218" s="172">
        <f>ROUND(I218*H218,2)</f>
        <v>0</v>
      </c>
      <c r="K218" s="168" t="s">
        <v>512</v>
      </c>
      <c r="L218" s="173"/>
      <c r="M218" s="174" t="s">
        <v>19</v>
      </c>
      <c r="N218" s="175" t="s">
        <v>46</v>
      </c>
      <c r="P218" s="131">
        <f>O218*H218</f>
        <v>0</v>
      </c>
      <c r="Q218" s="131">
        <v>0.004</v>
      </c>
      <c r="R218" s="131">
        <f>Q218*H218</f>
        <v>0.112332</v>
      </c>
      <c r="S218" s="131">
        <v>0</v>
      </c>
      <c r="T218" s="132">
        <f>S218*H218</f>
        <v>0</v>
      </c>
      <c r="AR218" s="133" t="s">
        <v>344</v>
      </c>
      <c r="AT218" s="133" t="s">
        <v>211</v>
      </c>
      <c r="AU218" s="133" t="s">
        <v>85</v>
      </c>
      <c r="AY218" s="2" t="s">
        <v>127</v>
      </c>
      <c r="BE218" s="134">
        <f t="shared" si="8"/>
        <v>0</v>
      </c>
      <c r="BF218" s="134">
        <f t="shared" si="9"/>
        <v>0</v>
      </c>
      <c r="BG218" s="134">
        <f t="shared" si="10"/>
        <v>0</v>
      </c>
      <c r="BH218" s="134">
        <f t="shared" si="11"/>
        <v>0</v>
      </c>
      <c r="BI218" s="134">
        <f t="shared" si="12"/>
        <v>0</v>
      </c>
      <c r="BJ218" s="2" t="s">
        <v>83</v>
      </c>
      <c r="BK218" s="134">
        <f>ROUND(I218*H218,2)</f>
        <v>0</v>
      </c>
      <c r="BL218" s="2" t="s">
        <v>244</v>
      </c>
      <c r="BM218" s="133" t="s">
        <v>623</v>
      </c>
    </row>
    <row r="219" spans="2:51" s="138" customFormat="1" ht="11.25">
      <c r="B219" s="139"/>
      <c r="D219" s="140" t="s">
        <v>138</v>
      </c>
      <c r="F219" s="142" t="s">
        <v>624</v>
      </c>
      <c r="H219" s="143">
        <v>28.083</v>
      </c>
      <c r="L219" s="139"/>
      <c r="M219" s="144"/>
      <c r="T219" s="145"/>
      <c r="AT219" s="141" t="s">
        <v>138</v>
      </c>
      <c r="AU219" s="141" t="s">
        <v>85</v>
      </c>
      <c r="AV219" s="138" t="s">
        <v>85</v>
      </c>
      <c r="AW219" s="138" t="s">
        <v>4</v>
      </c>
      <c r="AX219" s="138" t="s">
        <v>83</v>
      </c>
      <c r="AY219" s="141" t="s">
        <v>127</v>
      </c>
    </row>
    <row r="220" spans="2:65" s="17" customFormat="1" ht="24.2" customHeight="1">
      <c r="B220" s="18"/>
      <c r="C220" s="122" t="s">
        <v>365</v>
      </c>
      <c r="D220" s="122" t="s">
        <v>129</v>
      </c>
      <c r="E220" s="123" t="s">
        <v>625</v>
      </c>
      <c r="F220" s="124" t="s">
        <v>626</v>
      </c>
      <c r="G220" s="125" t="s">
        <v>132</v>
      </c>
      <c r="H220" s="126">
        <v>330</v>
      </c>
      <c r="I220" s="127"/>
      <c r="J220" s="128">
        <f>ROUND(I220*H220,2)</f>
        <v>0</v>
      </c>
      <c r="K220" s="124" t="s">
        <v>133</v>
      </c>
      <c r="L220" s="18"/>
      <c r="M220" s="129" t="s">
        <v>19</v>
      </c>
      <c r="N220" s="130" t="s">
        <v>46</v>
      </c>
      <c r="P220" s="131">
        <f>O220*H220</f>
        <v>0</v>
      </c>
      <c r="Q220" s="131">
        <v>0.000345</v>
      </c>
      <c r="R220" s="131">
        <f>Q220*H220</f>
        <v>0.11384999999999999</v>
      </c>
      <c r="S220" s="131">
        <v>0</v>
      </c>
      <c r="T220" s="132">
        <f>S220*H220</f>
        <v>0</v>
      </c>
      <c r="AR220" s="133" t="s">
        <v>244</v>
      </c>
      <c r="AT220" s="133" t="s">
        <v>129</v>
      </c>
      <c r="AU220" s="133" t="s">
        <v>85</v>
      </c>
      <c r="AY220" s="2" t="s">
        <v>127</v>
      </c>
      <c r="BE220" s="134">
        <f t="shared" si="8"/>
        <v>0</v>
      </c>
      <c r="BF220" s="134">
        <f t="shared" si="9"/>
        <v>0</v>
      </c>
      <c r="BG220" s="134">
        <f t="shared" si="10"/>
        <v>0</v>
      </c>
      <c r="BH220" s="134">
        <f t="shared" si="11"/>
        <v>0</v>
      </c>
      <c r="BI220" s="134">
        <f t="shared" si="12"/>
        <v>0</v>
      </c>
      <c r="BJ220" s="2" t="s">
        <v>83</v>
      </c>
      <c r="BK220" s="134">
        <f>ROUND(I220*H220,2)</f>
        <v>0</v>
      </c>
      <c r="BL220" s="2" t="s">
        <v>244</v>
      </c>
      <c r="BM220" s="133" t="s">
        <v>627</v>
      </c>
    </row>
    <row r="221" spans="2:47" s="17" customFormat="1" ht="11.25">
      <c r="B221" s="18"/>
      <c r="D221" s="135" t="s">
        <v>136</v>
      </c>
      <c r="F221" s="136" t="s">
        <v>628</v>
      </c>
      <c r="L221" s="18"/>
      <c r="M221" s="137"/>
      <c r="T221" s="42"/>
      <c r="AT221" s="2" t="s">
        <v>136</v>
      </c>
      <c r="AU221" s="2" t="s">
        <v>85</v>
      </c>
    </row>
    <row r="222" spans="2:51" s="138" customFormat="1" ht="11.25">
      <c r="B222" s="139"/>
      <c r="D222" s="140" t="s">
        <v>138</v>
      </c>
      <c r="E222" s="141" t="s">
        <v>19</v>
      </c>
      <c r="F222" s="142" t="s">
        <v>629</v>
      </c>
      <c r="H222" s="143">
        <v>330</v>
      </c>
      <c r="L222" s="139"/>
      <c r="M222" s="144"/>
      <c r="T222" s="145"/>
      <c r="AT222" s="141" t="s">
        <v>138</v>
      </c>
      <c r="AU222" s="141" t="s">
        <v>85</v>
      </c>
      <c r="AV222" s="138" t="s">
        <v>85</v>
      </c>
      <c r="AW222" s="138" t="s">
        <v>37</v>
      </c>
      <c r="AX222" s="138" t="s">
        <v>83</v>
      </c>
      <c r="AY222" s="141" t="s">
        <v>127</v>
      </c>
    </row>
    <row r="223" spans="2:65" s="17" customFormat="1" ht="16.5" customHeight="1">
      <c r="B223" s="18"/>
      <c r="C223" s="122" t="s">
        <v>371</v>
      </c>
      <c r="D223" s="122" t="s">
        <v>129</v>
      </c>
      <c r="E223" s="123" t="s">
        <v>630</v>
      </c>
      <c r="F223" s="124" t="s">
        <v>631</v>
      </c>
      <c r="G223" s="125" t="s">
        <v>132</v>
      </c>
      <c r="H223" s="126">
        <v>23</v>
      </c>
      <c r="I223" s="127"/>
      <c r="J223" s="128">
        <f>ROUND(I223*H223,2)</f>
        <v>0</v>
      </c>
      <c r="K223" s="124" t="s">
        <v>133</v>
      </c>
      <c r="L223" s="18"/>
      <c r="M223" s="129" t="s">
        <v>19</v>
      </c>
      <c r="N223" s="130" t="s">
        <v>46</v>
      </c>
      <c r="P223" s="131">
        <f>O223*H223</f>
        <v>0</v>
      </c>
      <c r="Q223" s="131">
        <v>0</v>
      </c>
      <c r="R223" s="131">
        <f>Q223*H223</f>
        <v>0</v>
      </c>
      <c r="S223" s="131">
        <v>0</v>
      </c>
      <c r="T223" s="132">
        <f>S223*H223</f>
        <v>0</v>
      </c>
      <c r="AR223" s="133" t="s">
        <v>244</v>
      </c>
      <c r="AT223" s="133" t="s">
        <v>129</v>
      </c>
      <c r="AU223" s="133" t="s">
        <v>85</v>
      </c>
      <c r="AY223" s="2" t="s">
        <v>127</v>
      </c>
      <c r="BE223" s="134">
        <f t="shared" si="8"/>
        <v>0</v>
      </c>
      <c r="BF223" s="134">
        <f t="shared" si="9"/>
        <v>0</v>
      </c>
      <c r="BG223" s="134">
        <f t="shared" si="10"/>
        <v>0</v>
      </c>
      <c r="BH223" s="134">
        <f t="shared" si="11"/>
        <v>0</v>
      </c>
      <c r="BI223" s="134">
        <f t="shared" si="12"/>
        <v>0</v>
      </c>
      <c r="BJ223" s="2" t="s">
        <v>83</v>
      </c>
      <c r="BK223" s="134">
        <f>ROUND(I223*H223,2)</f>
        <v>0</v>
      </c>
      <c r="BL223" s="2" t="s">
        <v>244</v>
      </c>
      <c r="BM223" s="133" t="s">
        <v>632</v>
      </c>
    </row>
    <row r="224" spans="2:47" s="17" customFormat="1" ht="11.25">
      <c r="B224" s="18"/>
      <c r="D224" s="135" t="s">
        <v>136</v>
      </c>
      <c r="F224" s="136" t="s">
        <v>633</v>
      </c>
      <c r="L224" s="18"/>
      <c r="M224" s="137"/>
      <c r="T224" s="42"/>
      <c r="AT224" s="2" t="s">
        <v>136</v>
      </c>
      <c r="AU224" s="2" t="s">
        <v>85</v>
      </c>
    </row>
    <row r="225" spans="2:51" s="138" customFormat="1" ht="11.25">
      <c r="B225" s="139"/>
      <c r="D225" s="140" t="s">
        <v>138</v>
      </c>
      <c r="E225" s="141" t="s">
        <v>19</v>
      </c>
      <c r="F225" s="142" t="s">
        <v>634</v>
      </c>
      <c r="H225" s="143">
        <v>23</v>
      </c>
      <c r="L225" s="139"/>
      <c r="M225" s="144"/>
      <c r="T225" s="145"/>
      <c r="AT225" s="141" t="s">
        <v>138</v>
      </c>
      <c r="AU225" s="141" t="s">
        <v>85</v>
      </c>
      <c r="AV225" s="138" t="s">
        <v>85</v>
      </c>
      <c r="AW225" s="138" t="s">
        <v>37</v>
      </c>
      <c r="AX225" s="138" t="s">
        <v>83</v>
      </c>
      <c r="AY225" s="141" t="s">
        <v>127</v>
      </c>
    </row>
    <row r="226" spans="2:65" s="17" customFormat="1" ht="24.2" customHeight="1">
      <c r="B226" s="18"/>
      <c r="C226" s="166" t="s">
        <v>378</v>
      </c>
      <c r="D226" s="166" t="s">
        <v>211</v>
      </c>
      <c r="E226" s="167" t="s">
        <v>635</v>
      </c>
      <c r="F226" s="168" t="s">
        <v>636</v>
      </c>
      <c r="G226" s="169" t="s">
        <v>489</v>
      </c>
      <c r="H226" s="170">
        <v>16.1</v>
      </c>
      <c r="I226" s="171"/>
      <c r="J226" s="172">
        <f>ROUND(I226*H226,2)</f>
        <v>0</v>
      </c>
      <c r="K226" s="168" t="s">
        <v>19</v>
      </c>
      <c r="L226" s="173"/>
      <c r="M226" s="174" t="s">
        <v>19</v>
      </c>
      <c r="N226" s="175" t="s">
        <v>46</v>
      </c>
      <c r="P226" s="131">
        <f>O226*H226</f>
        <v>0</v>
      </c>
      <c r="Q226" s="131">
        <v>0.001</v>
      </c>
      <c r="R226" s="131">
        <f>Q226*H226</f>
        <v>0.016100000000000003</v>
      </c>
      <c r="S226" s="131">
        <v>0</v>
      </c>
      <c r="T226" s="132">
        <f>S226*H226</f>
        <v>0</v>
      </c>
      <c r="AR226" s="133" t="s">
        <v>344</v>
      </c>
      <c r="AT226" s="133" t="s">
        <v>211</v>
      </c>
      <c r="AU226" s="133" t="s">
        <v>85</v>
      </c>
      <c r="AY226" s="2" t="s">
        <v>127</v>
      </c>
      <c r="BE226" s="134">
        <f t="shared" si="8"/>
        <v>0</v>
      </c>
      <c r="BF226" s="134">
        <f t="shared" si="9"/>
        <v>0</v>
      </c>
      <c r="BG226" s="134">
        <f t="shared" si="10"/>
        <v>0</v>
      </c>
      <c r="BH226" s="134">
        <f t="shared" si="11"/>
        <v>0</v>
      </c>
      <c r="BI226" s="134">
        <f t="shared" si="12"/>
        <v>0</v>
      </c>
      <c r="BJ226" s="2" t="s">
        <v>83</v>
      </c>
      <c r="BK226" s="134">
        <f>ROUND(I226*H226,2)</f>
        <v>0</v>
      </c>
      <c r="BL226" s="2" t="s">
        <v>244</v>
      </c>
      <c r="BM226" s="133" t="s">
        <v>637</v>
      </c>
    </row>
    <row r="227" spans="2:51" s="138" customFormat="1" ht="11.25">
      <c r="B227" s="139"/>
      <c r="D227" s="140" t="s">
        <v>138</v>
      </c>
      <c r="E227" s="141" t="s">
        <v>19</v>
      </c>
      <c r="F227" s="142" t="s">
        <v>638</v>
      </c>
      <c r="H227" s="143">
        <v>16.1</v>
      </c>
      <c r="L227" s="139"/>
      <c r="M227" s="179"/>
      <c r="N227" s="180"/>
      <c r="O227" s="180"/>
      <c r="P227" s="180"/>
      <c r="Q227" s="180"/>
      <c r="R227" s="180"/>
      <c r="S227" s="180"/>
      <c r="T227" s="181"/>
      <c r="AT227" s="141" t="s">
        <v>138</v>
      </c>
      <c r="AU227" s="141" t="s">
        <v>85</v>
      </c>
      <c r="AV227" s="138" t="s">
        <v>85</v>
      </c>
      <c r="AW227" s="138" t="s">
        <v>37</v>
      </c>
      <c r="AX227" s="138" t="s">
        <v>83</v>
      </c>
      <c r="AY227" s="141" t="s">
        <v>127</v>
      </c>
    </row>
    <row r="228" spans="2:12" s="17" customFormat="1" ht="6.95" customHeight="1">
      <c r="B228" s="28"/>
      <c r="C228" s="29"/>
      <c r="D228" s="29"/>
      <c r="E228" s="29"/>
      <c r="F228" s="29"/>
      <c r="G228" s="29"/>
      <c r="H228" s="29"/>
      <c r="I228" s="29"/>
      <c r="J228" s="29"/>
      <c r="K228" s="29"/>
      <c r="L228" s="18"/>
    </row>
  </sheetData>
  <autoFilter ref="C89:K227"/>
  <mergeCells count="9">
    <mergeCell ref="E48:H48"/>
    <mergeCell ref="E50:H50"/>
    <mergeCell ref="E80:H80"/>
    <mergeCell ref="E82:H82"/>
    <mergeCell ref="L2:V2"/>
    <mergeCell ref="E7:H7"/>
    <mergeCell ref="E9:H9"/>
    <mergeCell ref="E18:H18"/>
    <mergeCell ref="E27:H27"/>
  </mergeCells>
  <hyperlinks>
    <hyperlink ref="F94" r:id="rId1" display="https://podminky.urs.cz/item/CS_URS_2023_01/122351104"/>
    <hyperlink ref="F100" r:id="rId2" display="https://podminky.urs.cz/item/CS_URS_2023_01/162751117"/>
    <hyperlink ref="F104" r:id="rId3" display="https://podminky.urs.cz/item/CS_URS_2023_01/162751119"/>
    <hyperlink ref="F111" r:id="rId4" display="https://podminky.urs.cz/item/CS_URS_2023_01/171201201"/>
    <hyperlink ref="F115" r:id="rId5" display="https://podminky.urs.cz/item/CS_URS_2023_01/171201221"/>
    <hyperlink ref="F119" r:id="rId6" display="https://podminky.urs.cz/item/CS_URS_2023_01/174151103"/>
    <hyperlink ref="F122" r:id="rId7" display="https://podminky.urs.cz/item/CS_URS_2023_01/181451164"/>
    <hyperlink ref="F127" r:id="rId8" display="https://podminky.urs.cz/item/CS_URS_2023_01/212752501"/>
    <hyperlink ref="F131" r:id="rId9" display="https://podminky.urs.cz/item/CS_URS_2023_01/272313611"/>
    <hyperlink ref="F137" r:id="rId10" display="https://podminky.urs.cz/item/CS_URS_2023_01/273351121"/>
    <hyperlink ref="F140" r:id="rId11" display="https://podminky.urs.cz/item/CS_URS_2023_01/273351122"/>
    <hyperlink ref="F143" r:id="rId12" display="https://podminky.urs.cz/item/CS_URS_2023_01/279322512"/>
    <hyperlink ref="F147" r:id="rId13" display="https://podminky.urs.cz/item/CS_URS_2023_01/327215111"/>
    <hyperlink ref="F151" r:id="rId14" display="https://podminky.urs.cz/item/CS_URS_2023_01/327361006"/>
    <hyperlink ref="F160" r:id="rId15" display="https://podminky.urs.cz/item/CS_URS_2023_01/434121415"/>
    <hyperlink ref="F166" r:id="rId16" display="https://podminky.urs.cz/item/CS_URS_2021_01/594511111"/>
    <hyperlink ref="F171" r:id="rId17" display="https://podminky.urs.cz/item/CS_URS_2023_01/871315211"/>
    <hyperlink ref="F175" r:id="rId18" display="https://podminky.urs.cz/item/CS_URS_2023_01/871355211"/>
    <hyperlink ref="F179" r:id="rId19" display="https://podminky.urs.cz/item/CS_URS_2023_01/877265271"/>
    <hyperlink ref="F182" r:id="rId20" display="https://podminky.urs.cz/item/CS_URS_2023_01/895270101"/>
    <hyperlink ref="F187" r:id="rId21" display="https://podminky.urs.cz/item/CS_URS_2023_01/895270131"/>
    <hyperlink ref="F189" r:id="rId22" display="https://podminky.urs.cz/item/CS_URS_2023_01/895270135"/>
    <hyperlink ref="F192" r:id="rId23" display="https://podminky.urs.cz/item/CS_URS_2023_01/911121111"/>
    <hyperlink ref="F196" r:id="rId24" display="https://podminky.urs.cz/item/CS_URS_2023_01/916991121"/>
    <hyperlink ref="F201" r:id="rId25" display="https://podminky.urs.cz/item/CS_URS_2023_01/919413121"/>
    <hyperlink ref="F206" r:id="rId26" display="https://podminky.urs.cz/item/CS_URS_2023_01/935112111"/>
    <hyperlink ref="F213" r:id="rId27" display="https://podminky.urs.cz/item/CS_URS_2023_01/998223011"/>
    <hyperlink ref="F217" r:id="rId28" display="https://podminky.urs.cz/item/CS_URS_2023_01/711132111"/>
    <hyperlink ref="F221" r:id="rId29" display="https://podminky.urs.cz/item/CS_URS_2023_01/711161112"/>
    <hyperlink ref="F224" r:id="rId30" display="https://podminky.urs.cz/item/CS_URS_2023_01/711311001"/>
  </hyperlinks>
  <printOptions/>
  <pageMargins left="0.39375000000000004" right="0.39375000000000004" top="0.39375000000000004" bottom="0.39375000000000004" header="0.5" footer="0.5"/>
  <pageSetup horizontalDpi="600" verticalDpi="600" orientation="landscape" paperSize="9"/>
  <drawing r:id="rId3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98"/>
  <sheetViews>
    <sheetView showGridLines="0" workbookViewId="0" topLeftCell="A1"/>
  </sheetViews>
  <sheetFormatPr defaultColWidth="9.33203125" defaultRowHeight="11.2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2" t="s">
        <v>94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85</v>
      </c>
    </row>
    <row r="4" spans="2:46" ht="24.95" customHeight="1">
      <c r="B4" s="5"/>
      <c r="D4" s="6" t="s">
        <v>95</v>
      </c>
      <c r="L4" s="5"/>
      <c r="M4" s="76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12" t="s">
        <v>16</v>
      </c>
      <c r="L6" s="5"/>
    </row>
    <row r="7" spans="2:12" ht="16.5" customHeight="1">
      <c r="B7" s="5"/>
      <c r="E7" s="294" t="str">
        <f>'Rekapitulace stavby'!K6</f>
        <v>Výstavba chodníku podél sil. III_3589, Chrudim - Vlčnov</v>
      </c>
      <c r="F7" s="295"/>
      <c r="G7" s="295"/>
      <c r="H7" s="295"/>
      <c r="L7" s="5"/>
    </row>
    <row r="8" spans="2:12" s="17" customFormat="1" ht="12" customHeight="1">
      <c r="B8" s="18"/>
      <c r="D8" s="12" t="s">
        <v>96</v>
      </c>
      <c r="L8" s="18"/>
    </row>
    <row r="9" spans="2:12" s="17" customFormat="1" ht="16.5" customHeight="1">
      <c r="B9" s="18"/>
      <c r="E9" s="276" t="s">
        <v>639</v>
      </c>
      <c r="F9" s="296"/>
      <c r="G9" s="296"/>
      <c r="H9" s="296"/>
      <c r="L9" s="18"/>
    </row>
    <row r="10" spans="2:12" s="17" customFormat="1" ht="11.25">
      <c r="B10" s="18"/>
      <c r="L10" s="18"/>
    </row>
    <row r="11" spans="2:12" s="17" customFormat="1" ht="12" customHeight="1">
      <c r="B11" s="18"/>
      <c r="D11" s="12" t="s">
        <v>18</v>
      </c>
      <c r="F11" s="10" t="s">
        <v>19</v>
      </c>
      <c r="I11" s="12" t="s">
        <v>20</v>
      </c>
      <c r="J11" s="10" t="s">
        <v>19</v>
      </c>
      <c r="L11" s="18"/>
    </row>
    <row r="12" spans="2:12" s="17" customFormat="1" ht="12" customHeight="1">
      <c r="B12" s="18"/>
      <c r="D12" s="12" t="s">
        <v>21</v>
      </c>
      <c r="F12" s="10" t="s">
        <v>22</v>
      </c>
      <c r="I12" s="12" t="s">
        <v>23</v>
      </c>
      <c r="J12" s="38" t="str">
        <f>'Rekapitulace stavby'!AN8</f>
        <v>12. 1. 2022</v>
      </c>
      <c r="L12" s="18"/>
    </row>
    <row r="13" spans="2:12" s="17" customFormat="1" ht="10.9" customHeight="1">
      <c r="B13" s="18"/>
      <c r="L13" s="18"/>
    </row>
    <row r="14" spans="2:12" s="17" customFormat="1" ht="12" customHeight="1">
      <c r="B14" s="18"/>
      <c r="D14" s="12" t="s">
        <v>25</v>
      </c>
      <c r="I14" s="12" t="s">
        <v>26</v>
      </c>
      <c r="J14" s="10" t="s">
        <v>27</v>
      </c>
      <c r="L14" s="18"/>
    </row>
    <row r="15" spans="2:12" s="17" customFormat="1" ht="18" customHeight="1">
      <c r="B15" s="18"/>
      <c r="E15" s="10" t="s">
        <v>28</v>
      </c>
      <c r="I15" s="12" t="s">
        <v>29</v>
      </c>
      <c r="J15" s="10" t="s">
        <v>30</v>
      </c>
      <c r="L15" s="18"/>
    </row>
    <row r="16" spans="2:12" s="17" customFormat="1" ht="6.95" customHeight="1">
      <c r="B16" s="18"/>
      <c r="L16" s="18"/>
    </row>
    <row r="17" spans="2:12" s="17" customFormat="1" ht="12" customHeight="1">
      <c r="B17" s="18"/>
      <c r="D17" s="12" t="s">
        <v>31</v>
      </c>
      <c r="I17" s="12" t="s">
        <v>26</v>
      </c>
      <c r="J17" s="13" t="str">
        <f>'Rekapitulace stavby'!AN13</f>
        <v>Vyplň údaj</v>
      </c>
      <c r="L17" s="18"/>
    </row>
    <row r="18" spans="2:12" s="17" customFormat="1" ht="18" customHeight="1">
      <c r="B18" s="18"/>
      <c r="E18" s="297" t="str">
        <f>'Rekapitulace stavby'!E14</f>
        <v>Vyplň údaj</v>
      </c>
      <c r="F18" s="261"/>
      <c r="G18" s="261"/>
      <c r="H18" s="261"/>
      <c r="I18" s="12" t="s">
        <v>29</v>
      </c>
      <c r="J18" s="13" t="str">
        <f>'Rekapitulace stavby'!AN14</f>
        <v>Vyplň údaj</v>
      </c>
      <c r="L18" s="18"/>
    </row>
    <row r="19" spans="2:12" s="17" customFormat="1" ht="6.95" customHeight="1">
      <c r="B19" s="18"/>
      <c r="L19" s="18"/>
    </row>
    <row r="20" spans="2:12" s="17" customFormat="1" ht="12" customHeight="1">
      <c r="B20" s="18"/>
      <c r="D20" s="12" t="s">
        <v>33</v>
      </c>
      <c r="I20" s="12" t="s">
        <v>26</v>
      </c>
      <c r="J20" s="10" t="s">
        <v>34</v>
      </c>
      <c r="L20" s="18"/>
    </row>
    <row r="21" spans="2:12" s="17" customFormat="1" ht="18" customHeight="1">
      <c r="B21" s="18"/>
      <c r="E21" s="10" t="s">
        <v>35</v>
      </c>
      <c r="I21" s="12" t="s">
        <v>29</v>
      </c>
      <c r="J21" s="10" t="s">
        <v>36</v>
      </c>
      <c r="L21" s="18"/>
    </row>
    <row r="22" spans="2:12" s="17" customFormat="1" ht="6.95" customHeight="1">
      <c r="B22" s="18"/>
      <c r="L22" s="18"/>
    </row>
    <row r="23" spans="2:12" s="17" customFormat="1" ht="12" customHeight="1">
      <c r="B23" s="18"/>
      <c r="D23" s="12" t="s">
        <v>38</v>
      </c>
      <c r="I23" s="12" t="s">
        <v>26</v>
      </c>
      <c r="J23" s="10" t="s">
        <v>34</v>
      </c>
      <c r="L23" s="18"/>
    </row>
    <row r="24" spans="2:12" s="17" customFormat="1" ht="18" customHeight="1">
      <c r="B24" s="18"/>
      <c r="E24" s="10" t="s">
        <v>35</v>
      </c>
      <c r="I24" s="12" t="s">
        <v>29</v>
      </c>
      <c r="J24" s="10" t="s">
        <v>36</v>
      </c>
      <c r="L24" s="18"/>
    </row>
    <row r="25" spans="2:12" s="17" customFormat="1" ht="6.95" customHeight="1">
      <c r="B25" s="18"/>
      <c r="L25" s="18"/>
    </row>
    <row r="26" spans="2:12" s="17" customFormat="1" ht="12" customHeight="1">
      <c r="B26" s="18"/>
      <c r="D26" s="12" t="s">
        <v>39</v>
      </c>
      <c r="L26" s="18"/>
    </row>
    <row r="27" spans="2:12" s="77" customFormat="1" ht="16.5" customHeight="1">
      <c r="B27" s="78"/>
      <c r="E27" s="265" t="s">
        <v>19</v>
      </c>
      <c r="F27" s="265"/>
      <c r="G27" s="265"/>
      <c r="H27" s="265"/>
      <c r="L27" s="78"/>
    </row>
    <row r="28" spans="2:12" s="17" customFormat="1" ht="6.95" customHeight="1">
      <c r="B28" s="18"/>
      <c r="L28" s="18"/>
    </row>
    <row r="29" spans="2:12" s="17" customFormat="1" ht="6.95" customHeight="1">
      <c r="B29" s="18"/>
      <c r="D29" s="39"/>
      <c r="E29" s="39"/>
      <c r="F29" s="39"/>
      <c r="G29" s="39"/>
      <c r="H29" s="39"/>
      <c r="I29" s="39"/>
      <c r="J29" s="39"/>
      <c r="K29" s="39"/>
      <c r="L29" s="18"/>
    </row>
    <row r="30" spans="2:12" s="17" customFormat="1" ht="25.35" customHeight="1">
      <c r="B30" s="18"/>
      <c r="D30" s="79" t="s">
        <v>41</v>
      </c>
      <c r="J30" s="53">
        <f>ROUND(J80,2)</f>
        <v>0</v>
      </c>
      <c r="L30" s="18"/>
    </row>
    <row r="31" spans="2:12" s="17" customFormat="1" ht="6.95" customHeight="1">
      <c r="B31" s="18"/>
      <c r="D31" s="39"/>
      <c r="E31" s="39"/>
      <c r="F31" s="39"/>
      <c r="G31" s="39"/>
      <c r="H31" s="39"/>
      <c r="I31" s="39"/>
      <c r="J31" s="39"/>
      <c r="K31" s="39"/>
      <c r="L31" s="18"/>
    </row>
    <row r="32" spans="2:12" s="17" customFormat="1" ht="14.45" customHeight="1">
      <c r="B32" s="18"/>
      <c r="F32" s="21" t="s">
        <v>43</v>
      </c>
      <c r="I32" s="21" t="s">
        <v>42</v>
      </c>
      <c r="J32" s="21" t="s">
        <v>44</v>
      </c>
      <c r="L32" s="18"/>
    </row>
    <row r="33" spans="2:12" s="17" customFormat="1" ht="14.45" customHeight="1">
      <c r="B33" s="18"/>
      <c r="D33" s="41" t="s">
        <v>45</v>
      </c>
      <c r="E33" s="12" t="s">
        <v>46</v>
      </c>
      <c r="F33" s="80">
        <f>ROUND((SUM(BE80:BE97)),2)</f>
        <v>0</v>
      </c>
      <c r="I33" s="81">
        <v>0.21</v>
      </c>
      <c r="J33" s="80">
        <f>ROUND(((SUM(BE80:BE97))*I33),2)</f>
        <v>0</v>
      </c>
      <c r="L33" s="18"/>
    </row>
    <row r="34" spans="2:12" s="17" customFormat="1" ht="14.45" customHeight="1">
      <c r="B34" s="18"/>
      <c r="E34" s="12" t="s">
        <v>47</v>
      </c>
      <c r="F34" s="80">
        <f>ROUND((SUM(BF80:BF97)),2)</f>
        <v>0</v>
      </c>
      <c r="I34" s="81">
        <v>0.15</v>
      </c>
      <c r="J34" s="80">
        <f>ROUND(((SUM(BF80:BF97))*I34),2)</f>
        <v>0</v>
      </c>
      <c r="L34" s="18"/>
    </row>
    <row r="35" spans="2:12" s="17" customFormat="1" ht="14.45" customHeight="1" hidden="1">
      <c r="B35" s="18"/>
      <c r="E35" s="12" t="s">
        <v>48</v>
      </c>
      <c r="F35" s="80">
        <f>ROUND((SUM(BG80:BG97)),2)</f>
        <v>0</v>
      </c>
      <c r="I35" s="81">
        <v>0.21</v>
      </c>
      <c r="J35" s="80">
        <f aca="true" t="shared" si="0" ref="J35:J37">0</f>
        <v>0</v>
      </c>
      <c r="L35" s="18"/>
    </row>
    <row r="36" spans="2:12" s="17" customFormat="1" ht="14.45" customHeight="1" hidden="1">
      <c r="B36" s="18"/>
      <c r="E36" s="12" t="s">
        <v>49</v>
      </c>
      <c r="F36" s="80">
        <f>ROUND((SUM(BH80:BH97)),2)</f>
        <v>0</v>
      </c>
      <c r="I36" s="81">
        <v>0.15</v>
      </c>
      <c r="J36" s="80">
        <f t="shared" si="0"/>
        <v>0</v>
      </c>
      <c r="L36" s="18"/>
    </row>
    <row r="37" spans="2:12" s="17" customFormat="1" ht="14.45" customHeight="1" hidden="1">
      <c r="B37" s="18"/>
      <c r="E37" s="12" t="s">
        <v>50</v>
      </c>
      <c r="F37" s="80">
        <f>ROUND((SUM(BI80:BI97)),2)</f>
        <v>0</v>
      </c>
      <c r="I37" s="81">
        <v>0</v>
      </c>
      <c r="J37" s="80">
        <f t="shared" si="0"/>
        <v>0</v>
      </c>
      <c r="L37" s="18"/>
    </row>
    <row r="38" spans="2:12" s="17" customFormat="1" ht="6.95" customHeight="1">
      <c r="B38" s="18"/>
      <c r="L38" s="18"/>
    </row>
    <row r="39" spans="2:12" s="17" customFormat="1" ht="25.35" customHeight="1">
      <c r="B39" s="18"/>
      <c r="C39" s="82"/>
      <c r="D39" s="83" t="s">
        <v>51</v>
      </c>
      <c r="E39" s="43"/>
      <c r="F39" s="43"/>
      <c r="G39" s="84" t="s">
        <v>52</v>
      </c>
      <c r="H39" s="85" t="s">
        <v>53</v>
      </c>
      <c r="I39" s="43"/>
      <c r="J39" s="86">
        <f>SUM(J30:J37)</f>
        <v>0</v>
      </c>
      <c r="K39" s="87"/>
      <c r="L39" s="18"/>
    </row>
    <row r="40" spans="2:12" s="17" customFormat="1" ht="14.45" customHeight="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18"/>
    </row>
    <row r="44" spans="2:12" s="17" customFormat="1" ht="6.95" customHeight="1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18"/>
    </row>
    <row r="45" spans="2:12" s="17" customFormat="1" ht="24.95" customHeight="1">
      <c r="B45" s="18"/>
      <c r="C45" s="6" t="s">
        <v>98</v>
      </c>
      <c r="L45" s="18"/>
    </row>
    <row r="46" spans="2:12" s="17" customFormat="1" ht="6.95" customHeight="1">
      <c r="B46" s="18"/>
      <c r="L46" s="18"/>
    </row>
    <row r="47" spans="2:12" s="17" customFormat="1" ht="12" customHeight="1">
      <c r="B47" s="18"/>
      <c r="C47" s="12" t="s">
        <v>16</v>
      </c>
      <c r="L47" s="18"/>
    </row>
    <row r="48" spans="2:12" s="17" customFormat="1" ht="16.5" customHeight="1">
      <c r="B48" s="18"/>
      <c r="E48" s="294" t="str">
        <f>E7</f>
        <v>Výstavba chodníku podél sil. III_3589, Chrudim - Vlčnov</v>
      </c>
      <c r="F48" s="295"/>
      <c r="G48" s="295"/>
      <c r="H48" s="295"/>
      <c r="L48" s="18"/>
    </row>
    <row r="49" spans="2:12" s="17" customFormat="1" ht="12" customHeight="1">
      <c r="B49" s="18"/>
      <c r="C49" s="12" t="s">
        <v>96</v>
      </c>
      <c r="L49" s="18"/>
    </row>
    <row r="50" spans="2:12" s="17" customFormat="1" ht="16.5" customHeight="1">
      <c r="B50" s="18"/>
      <c r="E50" s="276" t="str">
        <f>E9</f>
        <v>029/2021_4 - Vedlejší rozpočtové náklady</v>
      </c>
      <c r="F50" s="296"/>
      <c r="G50" s="296"/>
      <c r="H50" s="296"/>
      <c r="L50" s="18"/>
    </row>
    <row r="51" spans="2:12" s="17" customFormat="1" ht="6.95" customHeight="1">
      <c r="B51" s="18"/>
      <c r="L51" s="18"/>
    </row>
    <row r="52" spans="2:12" s="17" customFormat="1" ht="12" customHeight="1">
      <c r="B52" s="18"/>
      <c r="C52" s="12" t="s">
        <v>21</v>
      </c>
      <c r="F52" s="10" t="str">
        <f>F12</f>
        <v>Vlčnov</v>
      </c>
      <c r="I52" s="12" t="s">
        <v>23</v>
      </c>
      <c r="J52" s="38" t="str">
        <f>IF(J12="","",J12)</f>
        <v>12. 1. 2022</v>
      </c>
      <c r="L52" s="18"/>
    </row>
    <row r="53" spans="2:12" s="17" customFormat="1" ht="6.95" customHeight="1">
      <c r="B53" s="18"/>
      <c r="L53" s="18"/>
    </row>
    <row r="54" spans="2:12" s="17" customFormat="1" ht="15.2" customHeight="1">
      <c r="B54" s="18"/>
      <c r="C54" s="12" t="s">
        <v>25</v>
      </c>
      <c r="F54" s="10" t="str">
        <f>E15</f>
        <v>Město Chrudim</v>
      </c>
      <c r="I54" s="12" t="s">
        <v>33</v>
      </c>
      <c r="J54" s="15" t="str">
        <f>E21</f>
        <v>DI PROJEKT s.r.o.</v>
      </c>
      <c r="L54" s="18"/>
    </row>
    <row r="55" spans="2:12" s="17" customFormat="1" ht="15.2" customHeight="1">
      <c r="B55" s="18"/>
      <c r="C55" s="12" t="s">
        <v>31</v>
      </c>
      <c r="F55" s="10" t="str">
        <f>IF(E18="","",E18)</f>
        <v>Vyplň údaj</v>
      </c>
      <c r="I55" s="12" t="s">
        <v>38</v>
      </c>
      <c r="J55" s="15" t="str">
        <f>E24</f>
        <v>DI PROJEKT s.r.o.</v>
      </c>
      <c r="L55" s="18"/>
    </row>
    <row r="56" spans="2:12" s="17" customFormat="1" ht="10.35" customHeight="1">
      <c r="B56" s="18"/>
      <c r="L56" s="18"/>
    </row>
    <row r="57" spans="2:12" s="17" customFormat="1" ht="29.25" customHeight="1">
      <c r="B57" s="18"/>
      <c r="C57" s="88" t="s">
        <v>99</v>
      </c>
      <c r="D57" s="82"/>
      <c r="E57" s="82"/>
      <c r="F57" s="82"/>
      <c r="G57" s="82"/>
      <c r="H57" s="82"/>
      <c r="I57" s="82"/>
      <c r="J57" s="89" t="s">
        <v>100</v>
      </c>
      <c r="K57" s="82"/>
      <c r="L57" s="18"/>
    </row>
    <row r="58" spans="2:12" s="17" customFormat="1" ht="10.35" customHeight="1">
      <c r="B58" s="18"/>
      <c r="L58" s="18"/>
    </row>
    <row r="59" spans="2:47" s="17" customFormat="1" ht="22.9" customHeight="1">
      <c r="B59" s="18"/>
      <c r="C59" s="90" t="s">
        <v>73</v>
      </c>
      <c r="J59" s="53">
        <f aca="true" t="shared" si="1" ref="J59:J60">J80</f>
        <v>0</v>
      </c>
      <c r="L59" s="18"/>
      <c r="AU59" s="2" t="s">
        <v>101</v>
      </c>
    </row>
    <row r="60" spans="2:12" s="91" customFormat="1" ht="24.95" customHeight="1">
      <c r="B60" s="92"/>
      <c r="D60" s="93" t="s">
        <v>640</v>
      </c>
      <c r="E60" s="94"/>
      <c r="F60" s="94"/>
      <c r="G60" s="94"/>
      <c r="H60" s="94"/>
      <c r="I60" s="94"/>
      <c r="J60" s="95">
        <f t="shared" si="1"/>
        <v>0</v>
      </c>
      <c r="L60" s="92"/>
    </row>
    <row r="61" spans="2:12" s="17" customFormat="1" ht="21.75" customHeight="1">
      <c r="B61" s="18"/>
      <c r="L61" s="18"/>
    </row>
    <row r="62" spans="2:12" s="17" customFormat="1" ht="6.95" customHeight="1"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18"/>
    </row>
    <row r="66" spans="2:12" s="17" customFormat="1" ht="6.95" customHeight="1"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18"/>
    </row>
    <row r="67" spans="2:12" s="17" customFormat="1" ht="24.95" customHeight="1">
      <c r="B67" s="18"/>
      <c r="C67" s="6" t="s">
        <v>112</v>
      </c>
      <c r="L67" s="18"/>
    </row>
    <row r="68" spans="2:12" s="17" customFormat="1" ht="6.95" customHeight="1">
      <c r="B68" s="18"/>
      <c r="L68" s="18"/>
    </row>
    <row r="69" spans="2:12" s="17" customFormat="1" ht="12" customHeight="1">
      <c r="B69" s="18"/>
      <c r="C69" s="12" t="s">
        <v>16</v>
      </c>
      <c r="L69" s="18"/>
    </row>
    <row r="70" spans="2:12" s="17" customFormat="1" ht="16.5" customHeight="1">
      <c r="B70" s="18"/>
      <c r="E70" s="294" t="str">
        <f>E7</f>
        <v>Výstavba chodníku podél sil. III_3589, Chrudim - Vlčnov</v>
      </c>
      <c r="F70" s="295"/>
      <c r="G70" s="295"/>
      <c r="H70" s="295"/>
      <c r="L70" s="18"/>
    </row>
    <row r="71" spans="2:12" s="17" customFormat="1" ht="12" customHeight="1">
      <c r="B71" s="18"/>
      <c r="C71" s="12" t="s">
        <v>96</v>
      </c>
      <c r="L71" s="18"/>
    </row>
    <row r="72" spans="2:12" s="17" customFormat="1" ht="16.5" customHeight="1">
      <c r="B72" s="18"/>
      <c r="E72" s="276" t="str">
        <f>E9</f>
        <v>029/2021_4 - Vedlejší rozpočtové náklady</v>
      </c>
      <c r="F72" s="296"/>
      <c r="G72" s="296"/>
      <c r="H72" s="296"/>
      <c r="L72" s="18"/>
    </row>
    <row r="73" spans="2:12" s="17" customFormat="1" ht="6.95" customHeight="1">
      <c r="B73" s="18"/>
      <c r="L73" s="18"/>
    </row>
    <row r="74" spans="2:12" s="17" customFormat="1" ht="12" customHeight="1">
      <c r="B74" s="18"/>
      <c r="C74" s="12" t="s">
        <v>21</v>
      </c>
      <c r="F74" s="10" t="str">
        <f>F12</f>
        <v>Vlčnov</v>
      </c>
      <c r="I74" s="12" t="s">
        <v>23</v>
      </c>
      <c r="J74" s="38" t="str">
        <f>IF(J12="","",J12)</f>
        <v>12. 1. 2022</v>
      </c>
      <c r="L74" s="18"/>
    </row>
    <row r="75" spans="2:12" s="17" customFormat="1" ht="6.95" customHeight="1">
      <c r="B75" s="18"/>
      <c r="L75" s="18"/>
    </row>
    <row r="76" spans="2:12" s="17" customFormat="1" ht="15.2" customHeight="1">
      <c r="B76" s="18"/>
      <c r="C76" s="12" t="s">
        <v>25</v>
      </c>
      <c r="F76" s="10" t="str">
        <f>E15</f>
        <v>Město Chrudim</v>
      </c>
      <c r="I76" s="12" t="s">
        <v>33</v>
      </c>
      <c r="J76" s="15" t="str">
        <f>E21</f>
        <v>DI PROJEKT s.r.o.</v>
      </c>
      <c r="L76" s="18"/>
    </row>
    <row r="77" spans="2:12" s="17" customFormat="1" ht="15.2" customHeight="1">
      <c r="B77" s="18"/>
      <c r="C77" s="12" t="s">
        <v>31</v>
      </c>
      <c r="F77" s="10" t="str">
        <f>IF(E18="","",E18)</f>
        <v>Vyplň údaj</v>
      </c>
      <c r="I77" s="12" t="s">
        <v>38</v>
      </c>
      <c r="J77" s="15" t="str">
        <f>E24</f>
        <v>DI PROJEKT s.r.o.</v>
      </c>
      <c r="L77" s="18"/>
    </row>
    <row r="78" spans="2:12" s="17" customFormat="1" ht="10.35" customHeight="1">
      <c r="B78" s="18"/>
      <c r="L78" s="18"/>
    </row>
    <row r="79" spans="2:20" s="101" customFormat="1" ht="29.25" customHeight="1">
      <c r="B79" s="102"/>
      <c r="C79" s="103" t="s">
        <v>113</v>
      </c>
      <c r="D79" s="104" t="s">
        <v>60</v>
      </c>
      <c r="E79" s="104" t="s">
        <v>56</v>
      </c>
      <c r="F79" s="104" t="s">
        <v>57</v>
      </c>
      <c r="G79" s="104" t="s">
        <v>114</v>
      </c>
      <c r="H79" s="104" t="s">
        <v>115</v>
      </c>
      <c r="I79" s="104" t="s">
        <v>116</v>
      </c>
      <c r="J79" s="104" t="s">
        <v>100</v>
      </c>
      <c r="K79" s="105" t="s">
        <v>117</v>
      </c>
      <c r="L79" s="102"/>
      <c r="M79" s="45" t="s">
        <v>19</v>
      </c>
      <c r="N79" s="46" t="s">
        <v>45</v>
      </c>
      <c r="O79" s="46" t="s">
        <v>118</v>
      </c>
      <c r="P79" s="46" t="s">
        <v>119</v>
      </c>
      <c r="Q79" s="46" t="s">
        <v>120</v>
      </c>
      <c r="R79" s="46" t="s">
        <v>121</v>
      </c>
      <c r="S79" s="46" t="s">
        <v>122</v>
      </c>
      <c r="T79" s="47" t="s">
        <v>123</v>
      </c>
    </row>
    <row r="80" spans="2:63" s="17" customFormat="1" ht="22.9" customHeight="1">
      <c r="B80" s="18"/>
      <c r="C80" s="51" t="s">
        <v>124</v>
      </c>
      <c r="J80" s="106">
        <f aca="true" t="shared" si="2" ref="J80:J81">BK80</f>
        <v>0</v>
      </c>
      <c r="L80" s="18"/>
      <c r="M80" s="48"/>
      <c r="N80" s="39"/>
      <c r="O80" s="39"/>
      <c r="P80" s="107">
        <f>P81</f>
        <v>0</v>
      </c>
      <c r="Q80" s="39"/>
      <c r="R80" s="107">
        <f>R81</f>
        <v>0</v>
      </c>
      <c r="S80" s="39"/>
      <c r="T80" s="108">
        <f>T81</f>
        <v>0</v>
      </c>
      <c r="AT80" s="2" t="s">
        <v>74</v>
      </c>
      <c r="AU80" s="2" t="s">
        <v>101</v>
      </c>
      <c r="BK80" s="109">
        <f>BK81</f>
        <v>0</v>
      </c>
    </row>
    <row r="81" spans="2:63" s="110" customFormat="1" ht="25.9" customHeight="1">
      <c r="B81" s="111"/>
      <c r="D81" s="112" t="s">
        <v>74</v>
      </c>
      <c r="E81" s="113" t="s">
        <v>641</v>
      </c>
      <c r="F81" s="113" t="s">
        <v>642</v>
      </c>
      <c r="J81" s="114">
        <f t="shared" si="2"/>
        <v>0</v>
      </c>
      <c r="L81" s="111"/>
      <c r="M81" s="115"/>
      <c r="P81" s="116">
        <f>SUM(P82:P97)</f>
        <v>0</v>
      </c>
      <c r="R81" s="116">
        <f>SUM(R82:R97)</f>
        <v>0</v>
      </c>
      <c r="T81" s="117">
        <f>SUM(T82:T97)</f>
        <v>0</v>
      </c>
      <c r="AR81" s="112" t="s">
        <v>165</v>
      </c>
      <c r="AT81" s="118" t="s">
        <v>74</v>
      </c>
      <c r="AU81" s="118" t="s">
        <v>75</v>
      </c>
      <c r="AY81" s="112" t="s">
        <v>127</v>
      </c>
      <c r="BK81" s="119">
        <f>SUM(BK82:BK97)</f>
        <v>0</v>
      </c>
    </row>
    <row r="82" spans="2:65" s="17" customFormat="1" ht="16.5" customHeight="1">
      <c r="B82" s="18"/>
      <c r="C82" s="122" t="s">
        <v>83</v>
      </c>
      <c r="D82" s="122" t="s">
        <v>129</v>
      </c>
      <c r="E82" s="123" t="s">
        <v>643</v>
      </c>
      <c r="F82" s="124" t="s">
        <v>644</v>
      </c>
      <c r="G82" s="125" t="s">
        <v>645</v>
      </c>
      <c r="H82" s="126">
        <v>1</v>
      </c>
      <c r="I82" s="127"/>
      <c r="J82" s="128">
        <f aca="true" t="shared" si="3" ref="J82:J97">ROUND(I82*H82,2)</f>
        <v>0</v>
      </c>
      <c r="K82" s="124" t="s">
        <v>19</v>
      </c>
      <c r="L82" s="18"/>
      <c r="M82" s="129" t="s">
        <v>19</v>
      </c>
      <c r="N82" s="130" t="s">
        <v>46</v>
      </c>
      <c r="P82" s="131">
        <f aca="true" t="shared" si="4" ref="P82:P97">O82*H82</f>
        <v>0</v>
      </c>
      <c r="Q82" s="131">
        <v>0</v>
      </c>
      <c r="R82" s="131">
        <f aca="true" t="shared" si="5" ref="R82:R97">Q82*H82</f>
        <v>0</v>
      </c>
      <c r="S82" s="131">
        <v>0</v>
      </c>
      <c r="T82" s="132">
        <f aca="true" t="shared" si="6" ref="T82:T97">S82*H82</f>
        <v>0</v>
      </c>
      <c r="AR82" s="133" t="s">
        <v>134</v>
      </c>
      <c r="AT82" s="133" t="s">
        <v>129</v>
      </c>
      <c r="AU82" s="133" t="s">
        <v>83</v>
      </c>
      <c r="AY82" s="2" t="s">
        <v>127</v>
      </c>
      <c r="BE82" s="134">
        <f aca="true" t="shared" si="7" ref="BE82:BE97">IF(N82="základní",J82,0)</f>
        <v>0</v>
      </c>
      <c r="BF82" s="134">
        <f aca="true" t="shared" si="8" ref="BF82:BF97">IF(N82="snížená",J82,0)</f>
        <v>0</v>
      </c>
      <c r="BG82" s="134">
        <f aca="true" t="shared" si="9" ref="BG82:BG97">IF(N82="zákl. přenesená",J82,0)</f>
        <v>0</v>
      </c>
      <c r="BH82" s="134">
        <f aca="true" t="shared" si="10" ref="BH82:BH97">IF(N82="sníž. přenesená",J82,0)</f>
        <v>0</v>
      </c>
      <c r="BI82" s="134">
        <f aca="true" t="shared" si="11" ref="BI82:BI97">IF(N82="nulová",J82,0)</f>
        <v>0</v>
      </c>
      <c r="BJ82" s="2" t="s">
        <v>83</v>
      </c>
      <c r="BK82" s="134">
        <f aca="true" t="shared" si="12" ref="BK82:BK97">ROUND(I82*H82,2)</f>
        <v>0</v>
      </c>
      <c r="BL82" s="2" t="s">
        <v>134</v>
      </c>
      <c r="BM82" s="133" t="s">
        <v>646</v>
      </c>
    </row>
    <row r="83" spans="2:65" s="17" customFormat="1" ht="16.5" customHeight="1">
      <c r="B83" s="18"/>
      <c r="C83" s="122" t="s">
        <v>85</v>
      </c>
      <c r="D83" s="122" t="s">
        <v>129</v>
      </c>
      <c r="E83" s="123" t="s">
        <v>647</v>
      </c>
      <c r="F83" s="124" t="s">
        <v>648</v>
      </c>
      <c r="G83" s="125" t="s">
        <v>645</v>
      </c>
      <c r="H83" s="126">
        <v>1</v>
      </c>
      <c r="I83" s="127"/>
      <c r="J83" s="128">
        <f t="shared" si="3"/>
        <v>0</v>
      </c>
      <c r="K83" s="124" t="s">
        <v>19</v>
      </c>
      <c r="L83" s="18"/>
      <c r="M83" s="129" t="s">
        <v>19</v>
      </c>
      <c r="N83" s="130" t="s">
        <v>46</v>
      </c>
      <c r="P83" s="131">
        <f t="shared" si="4"/>
        <v>0</v>
      </c>
      <c r="Q83" s="131">
        <v>0</v>
      </c>
      <c r="R83" s="131">
        <f t="shared" si="5"/>
        <v>0</v>
      </c>
      <c r="S83" s="131">
        <v>0</v>
      </c>
      <c r="T83" s="132">
        <f t="shared" si="6"/>
        <v>0</v>
      </c>
      <c r="AR83" s="133" t="s">
        <v>134</v>
      </c>
      <c r="AT83" s="133" t="s">
        <v>129</v>
      </c>
      <c r="AU83" s="133" t="s">
        <v>83</v>
      </c>
      <c r="AY83" s="2" t="s">
        <v>127</v>
      </c>
      <c r="BE83" s="134">
        <f t="shared" si="7"/>
        <v>0</v>
      </c>
      <c r="BF83" s="134">
        <f t="shared" si="8"/>
        <v>0</v>
      </c>
      <c r="BG83" s="134">
        <f t="shared" si="9"/>
        <v>0</v>
      </c>
      <c r="BH83" s="134">
        <f t="shared" si="10"/>
        <v>0</v>
      </c>
      <c r="BI83" s="134">
        <f t="shared" si="11"/>
        <v>0</v>
      </c>
      <c r="BJ83" s="2" t="s">
        <v>83</v>
      </c>
      <c r="BK83" s="134">
        <f t="shared" si="12"/>
        <v>0</v>
      </c>
      <c r="BL83" s="2" t="s">
        <v>134</v>
      </c>
      <c r="BM83" s="133" t="s">
        <v>649</v>
      </c>
    </row>
    <row r="84" spans="2:65" s="17" customFormat="1" ht="24.2" customHeight="1">
      <c r="B84" s="18"/>
      <c r="C84" s="122" t="s">
        <v>146</v>
      </c>
      <c r="D84" s="122" t="s">
        <v>129</v>
      </c>
      <c r="E84" s="123" t="s">
        <v>650</v>
      </c>
      <c r="F84" s="124" t="s">
        <v>651</v>
      </c>
      <c r="G84" s="125" t="s">
        <v>645</v>
      </c>
      <c r="H84" s="126">
        <v>1</v>
      </c>
      <c r="I84" s="127"/>
      <c r="J84" s="128">
        <f t="shared" si="3"/>
        <v>0</v>
      </c>
      <c r="K84" s="124" t="s">
        <v>19</v>
      </c>
      <c r="L84" s="18"/>
      <c r="M84" s="129" t="s">
        <v>19</v>
      </c>
      <c r="N84" s="130" t="s">
        <v>46</v>
      </c>
      <c r="P84" s="131">
        <f t="shared" si="4"/>
        <v>0</v>
      </c>
      <c r="Q84" s="131">
        <v>0</v>
      </c>
      <c r="R84" s="131">
        <f t="shared" si="5"/>
        <v>0</v>
      </c>
      <c r="S84" s="131">
        <v>0</v>
      </c>
      <c r="T84" s="132">
        <f t="shared" si="6"/>
        <v>0</v>
      </c>
      <c r="AR84" s="133" t="s">
        <v>134</v>
      </c>
      <c r="AT84" s="133" t="s">
        <v>129</v>
      </c>
      <c r="AU84" s="133" t="s">
        <v>83</v>
      </c>
      <c r="AY84" s="2" t="s">
        <v>127</v>
      </c>
      <c r="BE84" s="134">
        <f t="shared" si="7"/>
        <v>0</v>
      </c>
      <c r="BF84" s="134">
        <f t="shared" si="8"/>
        <v>0</v>
      </c>
      <c r="BG84" s="134">
        <f t="shared" si="9"/>
        <v>0</v>
      </c>
      <c r="BH84" s="134">
        <f t="shared" si="10"/>
        <v>0</v>
      </c>
      <c r="BI84" s="134">
        <f t="shared" si="11"/>
        <v>0</v>
      </c>
      <c r="BJ84" s="2" t="s">
        <v>83</v>
      </c>
      <c r="BK84" s="134">
        <f t="shared" si="12"/>
        <v>0</v>
      </c>
      <c r="BL84" s="2" t="s">
        <v>134</v>
      </c>
      <c r="BM84" s="133" t="s">
        <v>652</v>
      </c>
    </row>
    <row r="85" spans="2:65" s="17" customFormat="1" ht="16.5" customHeight="1">
      <c r="B85" s="18"/>
      <c r="C85" s="122" t="s">
        <v>134</v>
      </c>
      <c r="D85" s="122" t="s">
        <v>129</v>
      </c>
      <c r="E85" s="123" t="s">
        <v>653</v>
      </c>
      <c r="F85" s="124" t="s">
        <v>654</v>
      </c>
      <c r="G85" s="125" t="s">
        <v>645</v>
      </c>
      <c r="H85" s="126">
        <v>1</v>
      </c>
      <c r="I85" s="127"/>
      <c r="J85" s="128">
        <f t="shared" si="3"/>
        <v>0</v>
      </c>
      <c r="K85" s="124" t="s">
        <v>19</v>
      </c>
      <c r="L85" s="18"/>
      <c r="M85" s="129" t="s">
        <v>19</v>
      </c>
      <c r="N85" s="130" t="s">
        <v>46</v>
      </c>
      <c r="P85" s="131">
        <f t="shared" si="4"/>
        <v>0</v>
      </c>
      <c r="Q85" s="131">
        <v>0</v>
      </c>
      <c r="R85" s="131">
        <f t="shared" si="5"/>
        <v>0</v>
      </c>
      <c r="S85" s="131">
        <v>0</v>
      </c>
      <c r="T85" s="132">
        <f t="shared" si="6"/>
        <v>0</v>
      </c>
      <c r="AR85" s="133" t="s">
        <v>134</v>
      </c>
      <c r="AT85" s="133" t="s">
        <v>129</v>
      </c>
      <c r="AU85" s="133" t="s">
        <v>83</v>
      </c>
      <c r="AY85" s="2" t="s">
        <v>127</v>
      </c>
      <c r="BE85" s="134">
        <f t="shared" si="7"/>
        <v>0</v>
      </c>
      <c r="BF85" s="134">
        <f t="shared" si="8"/>
        <v>0</v>
      </c>
      <c r="BG85" s="134">
        <f t="shared" si="9"/>
        <v>0</v>
      </c>
      <c r="BH85" s="134">
        <f t="shared" si="10"/>
        <v>0</v>
      </c>
      <c r="BI85" s="134">
        <f t="shared" si="11"/>
        <v>0</v>
      </c>
      <c r="BJ85" s="2" t="s">
        <v>83</v>
      </c>
      <c r="BK85" s="134">
        <f t="shared" si="12"/>
        <v>0</v>
      </c>
      <c r="BL85" s="2" t="s">
        <v>134</v>
      </c>
      <c r="BM85" s="133" t="s">
        <v>655</v>
      </c>
    </row>
    <row r="86" spans="2:65" s="17" customFormat="1" ht="16.5" customHeight="1">
      <c r="B86" s="18"/>
      <c r="C86" s="122" t="s">
        <v>165</v>
      </c>
      <c r="D86" s="122" t="s">
        <v>129</v>
      </c>
      <c r="E86" s="123" t="s">
        <v>656</v>
      </c>
      <c r="F86" s="124" t="s">
        <v>657</v>
      </c>
      <c r="G86" s="125" t="s">
        <v>645</v>
      </c>
      <c r="H86" s="126">
        <v>1</v>
      </c>
      <c r="I86" s="127"/>
      <c r="J86" s="128">
        <f t="shared" si="3"/>
        <v>0</v>
      </c>
      <c r="K86" s="124" t="s">
        <v>19</v>
      </c>
      <c r="L86" s="18"/>
      <c r="M86" s="129" t="s">
        <v>19</v>
      </c>
      <c r="N86" s="130" t="s">
        <v>46</v>
      </c>
      <c r="P86" s="131">
        <f t="shared" si="4"/>
        <v>0</v>
      </c>
      <c r="Q86" s="131">
        <v>0</v>
      </c>
      <c r="R86" s="131">
        <f t="shared" si="5"/>
        <v>0</v>
      </c>
      <c r="S86" s="131">
        <v>0</v>
      </c>
      <c r="T86" s="132">
        <f t="shared" si="6"/>
        <v>0</v>
      </c>
      <c r="AR86" s="133" t="s">
        <v>134</v>
      </c>
      <c r="AT86" s="133" t="s">
        <v>129</v>
      </c>
      <c r="AU86" s="133" t="s">
        <v>83</v>
      </c>
      <c r="AY86" s="2" t="s">
        <v>127</v>
      </c>
      <c r="BE86" s="134">
        <f t="shared" si="7"/>
        <v>0</v>
      </c>
      <c r="BF86" s="134">
        <f t="shared" si="8"/>
        <v>0</v>
      </c>
      <c r="BG86" s="134">
        <f t="shared" si="9"/>
        <v>0</v>
      </c>
      <c r="BH86" s="134">
        <f t="shared" si="10"/>
        <v>0</v>
      </c>
      <c r="BI86" s="134">
        <f t="shared" si="11"/>
        <v>0</v>
      </c>
      <c r="BJ86" s="2" t="s">
        <v>83</v>
      </c>
      <c r="BK86" s="134">
        <f t="shared" si="12"/>
        <v>0</v>
      </c>
      <c r="BL86" s="2" t="s">
        <v>134</v>
      </c>
      <c r="BM86" s="133" t="s">
        <v>658</v>
      </c>
    </row>
    <row r="87" spans="2:65" s="17" customFormat="1" ht="16.5" customHeight="1">
      <c r="B87" s="18"/>
      <c r="C87" s="122" t="s">
        <v>176</v>
      </c>
      <c r="D87" s="122" t="s">
        <v>129</v>
      </c>
      <c r="E87" s="123" t="s">
        <v>659</v>
      </c>
      <c r="F87" s="124" t="s">
        <v>660</v>
      </c>
      <c r="G87" s="125" t="s">
        <v>645</v>
      </c>
      <c r="H87" s="126">
        <v>1</v>
      </c>
      <c r="I87" s="127"/>
      <c r="J87" s="128">
        <f t="shared" si="3"/>
        <v>0</v>
      </c>
      <c r="K87" s="124" t="s">
        <v>19</v>
      </c>
      <c r="L87" s="18"/>
      <c r="M87" s="129" t="s">
        <v>19</v>
      </c>
      <c r="N87" s="130" t="s">
        <v>46</v>
      </c>
      <c r="P87" s="131">
        <f t="shared" si="4"/>
        <v>0</v>
      </c>
      <c r="Q87" s="131">
        <v>0</v>
      </c>
      <c r="R87" s="131">
        <f t="shared" si="5"/>
        <v>0</v>
      </c>
      <c r="S87" s="131">
        <v>0</v>
      </c>
      <c r="T87" s="132">
        <f t="shared" si="6"/>
        <v>0</v>
      </c>
      <c r="AR87" s="133" t="s">
        <v>134</v>
      </c>
      <c r="AT87" s="133" t="s">
        <v>129</v>
      </c>
      <c r="AU87" s="133" t="s">
        <v>83</v>
      </c>
      <c r="AY87" s="2" t="s">
        <v>127</v>
      </c>
      <c r="BE87" s="134">
        <f t="shared" si="7"/>
        <v>0</v>
      </c>
      <c r="BF87" s="134">
        <f t="shared" si="8"/>
        <v>0</v>
      </c>
      <c r="BG87" s="134">
        <f t="shared" si="9"/>
        <v>0</v>
      </c>
      <c r="BH87" s="134">
        <f t="shared" si="10"/>
        <v>0</v>
      </c>
      <c r="BI87" s="134">
        <f t="shared" si="11"/>
        <v>0</v>
      </c>
      <c r="BJ87" s="2" t="s">
        <v>83</v>
      </c>
      <c r="BK87" s="134">
        <f t="shared" si="12"/>
        <v>0</v>
      </c>
      <c r="BL87" s="2" t="s">
        <v>134</v>
      </c>
      <c r="BM87" s="133" t="s">
        <v>661</v>
      </c>
    </row>
    <row r="88" spans="2:65" s="17" customFormat="1" ht="37.9" customHeight="1">
      <c r="B88" s="18"/>
      <c r="C88" s="122" t="s">
        <v>182</v>
      </c>
      <c r="D88" s="122" t="s">
        <v>129</v>
      </c>
      <c r="E88" s="123" t="s">
        <v>662</v>
      </c>
      <c r="F88" s="124" t="s">
        <v>663</v>
      </c>
      <c r="G88" s="125" t="s">
        <v>645</v>
      </c>
      <c r="H88" s="126">
        <v>1</v>
      </c>
      <c r="I88" s="127"/>
      <c r="J88" s="128">
        <f t="shared" si="3"/>
        <v>0</v>
      </c>
      <c r="K88" s="124" t="s">
        <v>19</v>
      </c>
      <c r="L88" s="18"/>
      <c r="M88" s="129" t="s">
        <v>19</v>
      </c>
      <c r="N88" s="130" t="s">
        <v>46</v>
      </c>
      <c r="P88" s="131">
        <f t="shared" si="4"/>
        <v>0</v>
      </c>
      <c r="Q88" s="131">
        <v>0</v>
      </c>
      <c r="R88" s="131">
        <f t="shared" si="5"/>
        <v>0</v>
      </c>
      <c r="S88" s="131">
        <v>0</v>
      </c>
      <c r="T88" s="132">
        <f t="shared" si="6"/>
        <v>0</v>
      </c>
      <c r="AR88" s="133" t="s">
        <v>134</v>
      </c>
      <c r="AT88" s="133" t="s">
        <v>129</v>
      </c>
      <c r="AU88" s="133" t="s">
        <v>83</v>
      </c>
      <c r="AY88" s="2" t="s">
        <v>127</v>
      </c>
      <c r="BE88" s="134">
        <f t="shared" si="7"/>
        <v>0</v>
      </c>
      <c r="BF88" s="134">
        <f t="shared" si="8"/>
        <v>0</v>
      </c>
      <c r="BG88" s="134">
        <f t="shared" si="9"/>
        <v>0</v>
      </c>
      <c r="BH88" s="134">
        <f t="shared" si="10"/>
        <v>0</v>
      </c>
      <c r="BI88" s="134">
        <f t="shared" si="11"/>
        <v>0</v>
      </c>
      <c r="BJ88" s="2" t="s">
        <v>83</v>
      </c>
      <c r="BK88" s="134">
        <f t="shared" si="12"/>
        <v>0</v>
      </c>
      <c r="BL88" s="2" t="s">
        <v>134</v>
      </c>
      <c r="BM88" s="133" t="s">
        <v>664</v>
      </c>
    </row>
    <row r="89" spans="2:65" s="17" customFormat="1" ht="16.5" customHeight="1">
      <c r="B89" s="18"/>
      <c r="C89" s="122" t="s">
        <v>188</v>
      </c>
      <c r="D89" s="122" t="s">
        <v>129</v>
      </c>
      <c r="E89" s="123" t="s">
        <v>665</v>
      </c>
      <c r="F89" s="124" t="s">
        <v>666</v>
      </c>
      <c r="G89" s="125" t="s">
        <v>645</v>
      </c>
      <c r="H89" s="126">
        <v>1</v>
      </c>
      <c r="I89" s="127"/>
      <c r="J89" s="128">
        <f t="shared" si="3"/>
        <v>0</v>
      </c>
      <c r="K89" s="124" t="s">
        <v>19</v>
      </c>
      <c r="L89" s="18"/>
      <c r="M89" s="129" t="s">
        <v>19</v>
      </c>
      <c r="N89" s="130" t="s">
        <v>46</v>
      </c>
      <c r="P89" s="131">
        <f t="shared" si="4"/>
        <v>0</v>
      </c>
      <c r="Q89" s="131">
        <v>0</v>
      </c>
      <c r="R89" s="131">
        <f t="shared" si="5"/>
        <v>0</v>
      </c>
      <c r="S89" s="131">
        <v>0</v>
      </c>
      <c r="T89" s="132">
        <f t="shared" si="6"/>
        <v>0</v>
      </c>
      <c r="AR89" s="133" t="s">
        <v>134</v>
      </c>
      <c r="AT89" s="133" t="s">
        <v>129</v>
      </c>
      <c r="AU89" s="133" t="s">
        <v>83</v>
      </c>
      <c r="AY89" s="2" t="s">
        <v>127</v>
      </c>
      <c r="BE89" s="134">
        <f t="shared" si="7"/>
        <v>0</v>
      </c>
      <c r="BF89" s="134">
        <f t="shared" si="8"/>
        <v>0</v>
      </c>
      <c r="BG89" s="134">
        <f t="shared" si="9"/>
        <v>0</v>
      </c>
      <c r="BH89" s="134">
        <f t="shared" si="10"/>
        <v>0</v>
      </c>
      <c r="BI89" s="134">
        <f t="shared" si="11"/>
        <v>0</v>
      </c>
      <c r="BJ89" s="2" t="s">
        <v>83</v>
      </c>
      <c r="BK89" s="134">
        <f t="shared" si="12"/>
        <v>0</v>
      </c>
      <c r="BL89" s="2" t="s">
        <v>134</v>
      </c>
      <c r="BM89" s="133" t="s">
        <v>667</v>
      </c>
    </row>
    <row r="90" spans="2:65" s="17" customFormat="1" ht="16.5" customHeight="1">
      <c r="B90" s="18"/>
      <c r="C90" s="122" t="s">
        <v>195</v>
      </c>
      <c r="D90" s="122" t="s">
        <v>129</v>
      </c>
      <c r="E90" s="123" t="s">
        <v>668</v>
      </c>
      <c r="F90" s="124" t="s">
        <v>669</v>
      </c>
      <c r="G90" s="125" t="s">
        <v>645</v>
      </c>
      <c r="H90" s="126">
        <v>1</v>
      </c>
      <c r="I90" s="127"/>
      <c r="J90" s="128">
        <f t="shared" si="3"/>
        <v>0</v>
      </c>
      <c r="K90" s="124" t="s">
        <v>19</v>
      </c>
      <c r="L90" s="18"/>
      <c r="M90" s="129" t="s">
        <v>19</v>
      </c>
      <c r="N90" s="130" t="s">
        <v>46</v>
      </c>
      <c r="P90" s="131">
        <f t="shared" si="4"/>
        <v>0</v>
      </c>
      <c r="Q90" s="131">
        <v>0</v>
      </c>
      <c r="R90" s="131">
        <f t="shared" si="5"/>
        <v>0</v>
      </c>
      <c r="S90" s="131">
        <v>0</v>
      </c>
      <c r="T90" s="132">
        <f t="shared" si="6"/>
        <v>0</v>
      </c>
      <c r="AR90" s="133" t="s">
        <v>134</v>
      </c>
      <c r="AT90" s="133" t="s">
        <v>129</v>
      </c>
      <c r="AU90" s="133" t="s">
        <v>83</v>
      </c>
      <c r="AY90" s="2" t="s">
        <v>127</v>
      </c>
      <c r="BE90" s="134">
        <f t="shared" si="7"/>
        <v>0</v>
      </c>
      <c r="BF90" s="134">
        <f t="shared" si="8"/>
        <v>0</v>
      </c>
      <c r="BG90" s="134">
        <f t="shared" si="9"/>
        <v>0</v>
      </c>
      <c r="BH90" s="134">
        <f t="shared" si="10"/>
        <v>0</v>
      </c>
      <c r="BI90" s="134">
        <f t="shared" si="11"/>
        <v>0</v>
      </c>
      <c r="BJ90" s="2" t="s">
        <v>83</v>
      </c>
      <c r="BK90" s="134">
        <f t="shared" si="12"/>
        <v>0</v>
      </c>
      <c r="BL90" s="2" t="s">
        <v>134</v>
      </c>
      <c r="BM90" s="133" t="s">
        <v>670</v>
      </c>
    </row>
    <row r="91" spans="2:65" s="17" customFormat="1" ht="16.5" customHeight="1">
      <c r="B91" s="18"/>
      <c r="C91" s="122" t="s">
        <v>202</v>
      </c>
      <c r="D91" s="122" t="s">
        <v>129</v>
      </c>
      <c r="E91" s="123" t="s">
        <v>671</v>
      </c>
      <c r="F91" s="124" t="s">
        <v>672</v>
      </c>
      <c r="G91" s="125" t="s">
        <v>645</v>
      </c>
      <c r="H91" s="126">
        <v>1</v>
      </c>
      <c r="I91" s="127"/>
      <c r="J91" s="128">
        <f t="shared" si="3"/>
        <v>0</v>
      </c>
      <c r="K91" s="124" t="s">
        <v>19</v>
      </c>
      <c r="L91" s="18"/>
      <c r="M91" s="129" t="s">
        <v>19</v>
      </c>
      <c r="N91" s="130" t="s">
        <v>46</v>
      </c>
      <c r="P91" s="131">
        <f t="shared" si="4"/>
        <v>0</v>
      </c>
      <c r="Q91" s="131">
        <v>0</v>
      </c>
      <c r="R91" s="131">
        <f t="shared" si="5"/>
        <v>0</v>
      </c>
      <c r="S91" s="131">
        <v>0</v>
      </c>
      <c r="T91" s="132">
        <f t="shared" si="6"/>
        <v>0</v>
      </c>
      <c r="AR91" s="133" t="s">
        <v>134</v>
      </c>
      <c r="AT91" s="133" t="s">
        <v>129</v>
      </c>
      <c r="AU91" s="133" t="s">
        <v>83</v>
      </c>
      <c r="AY91" s="2" t="s">
        <v>127</v>
      </c>
      <c r="BE91" s="134">
        <f t="shared" si="7"/>
        <v>0</v>
      </c>
      <c r="BF91" s="134">
        <f t="shared" si="8"/>
        <v>0</v>
      </c>
      <c r="BG91" s="134">
        <f t="shared" si="9"/>
        <v>0</v>
      </c>
      <c r="BH91" s="134">
        <f t="shared" si="10"/>
        <v>0</v>
      </c>
      <c r="BI91" s="134">
        <f t="shared" si="11"/>
        <v>0</v>
      </c>
      <c r="BJ91" s="2" t="s">
        <v>83</v>
      </c>
      <c r="BK91" s="134">
        <f t="shared" si="12"/>
        <v>0</v>
      </c>
      <c r="BL91" s="2" t="s">
        <v>134</v>
      </c>
      <c r="BM91" s="133" t="s">
        <v>673</v>
      </c>
    </row>
    <row r="92" spans="2:65" s="17" customFormat="1" ht="49.15" customHeight="1">
      <c r="B92" s="18"/>
      <c r="C92" s="122" t="s">
        <v>210</v>
      </c>
      <c r="D92" s="122" t="s">
        <v>129</v>
      </c>
      <c r="E92" s="123" t="s">
        <v>674</v>
      </c>
      <c r="F92" s="124" t="s">
        <v>675</v>
      </c>
      <c r="G92" s="125" t="s">
        <v>645</v>
      </c>
      <c r="H92" s="126">
        <v>1</v>
      </c>
      <c r="I92" s="127"/>
      <c r="J92" s="128">
        <f t="shared" si="3"/>
        <v>0</v>
      </c>
      <c r="K92" s="124" t="s">
        <v>19</v>
      </c>
      <c r="L92" s="18"/>
      <c r="M92" s="129" t="s">
        <v>19</v>
      </c>
      <c r="N92" s="130" t="s">
        <v>46</v>
      </c>
      <c r="P92" s="131">
        <f t="shared" si="4"/>
        <v>0</v>
      </c>
      <c r="Q92" s="131">
        <v>0</v>
      </c>
      <c r="R92" s="131">
        <f t="shared" si="5"/>
        <v>0</v>
      </c>
      <c r="S92" s="131">
        <v>0</v>
      </c>
      <c r="T92" s="132">
        <f t="shared" si="6"/>
        <v>0</v>
      </c>
      <c r="AR92" s="133" t="s">
        <v>134</v>
      </c>
      <c r="AT92" s="133" t="s">
        <v>129</v>
      </c>
      <c r="AU92" s="133" t="s">
        <v>83</v>
      </c>
      <c r="AY92" s="2" t="s">
        <v>127</v>
      </c>
      <c r="BE92" s="134">
        <f t="shared" si="7"/>
        <v>0</v>
      </c>
      <c r="BF92" s="134">
        <f t="shared" si="8"/>
        <v>0</v>
      </c>
      <c r="BG92" s="134">
        <f t="shared" si="9"/>
        <v>0</v>
      </c>
      <c r="BH92" s="134">
        <f t="shared" si="10"/>
        <v>0</v>
      </c>
      <c r="BI92" s="134">
        <f t="shared" si="11"/>
        <v>0</v>
      </c>
      <c r="BJ92" s="2" t="s">
        <v>83</v>
      </c>
      <c r="BK92" s="134">
        <f t="shared" si="12"/>
        <v>0</v>
      </c>
      <c r="BL92" s="2" t="s">
        <v>134</v>
      </c>
      <c r="BM92" s="133" t="s">
        <v>676</v>
      </c>
    </row>
    <row r="93" spans="2:65" s="17" customFormat="1" ht="16.5" customHeight="1">
      <c r="B93" s="18"/>
      <c r="C93" s="122" t="s">
        <v>218</v>
      </c>
      <c r="D93" s="122" t="s">
        <v>129</v>
      </c>
      <c r="E93" s="123" t="s">
        <v>677</v>
      </c>
      <c r="F93" s="124" t="s">
        <v>678</v>
      </c>
      <c r="G93" s="125" t="s">
        <v>645</v>
      </c>
      <c r="H93" s="126">
        <v>1</v>
      </c>
      <c r="I93" s="127"/>
      <c r="J93" s="128">
        <f t="shared" si="3"/>
        <v>0</v>
      </c>
      <c r="K93" s="124" t="s">
        <v>19</v>
      </c>
      <c r="L93" s="18"/>
      <c r="M93" s="129" t="s">
        <v>19</v>
      </c>
      <c r="N93" s="130" t="s">
        <v>46</v>
      </c>
      <c r="P93" s="131">
        <f t="shared" si="4"/>
        <v>0</v>
      </c>
      <c r="Q93" s="131">
        <v>0</v>
      </c>
      <c r="R93" s="131">
        <f t="shared" si="5"/>
        <v>0</v>
      </c>
      <c r="S93" s="131">
        <v>0</v>
      </c>
      <c r="T93" s="132">
        <f t="shared" si="6"/>
        <v>0</v>
      </c>
      <c r="AR93" s="133" t="s">
        <v>134</v>
      </c>
      <c r="AT93" s="133" t="s">
        <v>129</v>
      </c>
      <c r="AU93" s="133" t="s">
        <v>83</v>
      </c>
      <c r="AY93" s="2" t="s">
        <v>127</v>
      </c>
      <c r="BE93" s="134">
        <f t="shared" si="7"/>
        <v>0</v>
      </c>
      <c r="BF93" s="134">
        <f t="shared" si="8"/>
        <v>0</v>
      </c>
      <c r="BG93" s="134">
        <f t="shared" si="9"/>
        <v>0</v>
      </c>
      <c r="BH93" s="134">
        <f t="shared" si="10"/>
        <v>0</v>
      </c>
      <c r="BI93" s="134">
        <f t="shared" si="11"/>
        <v>0</v>
      </c>
      <c r="BJ93" s="2" t="s">
        <v>83</v>
      </c>
      <c r="BK93" s="134">
        <f t="shared" si="12"/>
        <v>0</v>
      </c>
      <c r="BL93" s="2" t="s">
        <v>134</v>
      </c>
      <c r="BM93" s="133" t="s">
        <v>679</v>
      </c>
    </row>
    <row r="94" spans="2:65" s="17" customFormat="1" ht="16.5" customHeight="1">
      <c r="B94" s="18"/>
      <c r="C94" s="122" t="s">
        <v>224</v>
      </c>
      <c r="D94" s="122" t="s">
        <v>129</v>
      </c>
      <c r="E94" s="123" t="s">
        <v>680</v>
      </c>
      <c r="F94" s="124" t="s">
        <v>681</v>
      </c>
      <c r="G94" s="125" t="s">
        <v>645</v>
      </c>
      <c r="H94" s="126">
        <v>1</v>
      </c>
      <c r="I94" s="127"/>
      <c r="J94" s="128">
        <f t="shared" si="3"/>
        <v>0</v>
      </c>
      <c r="K94" s="124" t="s">
        <v>19</v>
      </c>
      <c r="L94" s="18"/>
      <c r="M94" s="129" t="s">
        <v>19</v>
      </c>
      <c r="N94" s="130" t="s">
        <v>46</v>
      </c>
      <c r="P94" s="131">
        <f t="shared" si="4"/>
        <v>0</v>
      </c>
      <c r="Q94" s="131">
        <v>0</v>
      </c>
      <c r="R94" s="131">
        <f t="shared" si="5"/>
        <v>0</v>
      </c>
      <c r="S94" s="131">
        <v>0</v>
      </c>
      <c r="T94" s="132">
        <f t="shared" si="6"/>
        <v>0</v>
      </c>
      <c r="AR94" s="133" t="s">
        <v>134</v>
      </c>
      <c r="AT94" s="133" t="s">
        <v>129</v>
      </c>
      <c r="AU94" s="133" t="s">
        <v>83</v>
      </c>
      <c r="AY94" s="2" t="s">
        <v>127</v>
      </c>
      <c r="BE94" s="134">
        <f t="shared" si="7"/>
        <v>0</v>
      </c>
      <c r="BF94" s="134">
        <f t="shared" si="8"/>
        <v>0</v>
      </c>
      <c r="BG94" s="134">
        <f t="shared" si="9"/>
        <v>0</v>
      </c>
      <c r="BH94" s="134">
        <f t="shared" si="10"/>
        <v>0</v>
      </c>
      <c r="BI94" s="134">
        <f t="shared" si="11"/>
        <v>0</v>
      </c>
      <c r="BJ94" s="2" t="s">
        <v>83</v>
      </c>
      <c r="BK94" s="134">
        <f t="shared" si="12"/>
        <v>0</v>
      </c>
      <c r="BL94" s="2" t="s">
        <v>134</v>
      </c>
      <c r="BM94" s="133" t="s">
        <v>682</v>
      </c>
    </row>
    <row r="95" spans="2:65" s="17" customFormat="1" ht="24.2" customHeight="1">
      <c r="B95" s="18"/>
      <c r="C95" s="122" t="s">
        <v>231</v>
      </c>
      <c r="D95" s="122" t="s">
        <v>129</v>
      </c>
      <c r="E95" s="123" t="s">
        <v>683</v>
      </c>
      <c r="F95" s="124" t="s">
        <v>684</v>
      </c>
      <c r="G95" s="125" t="s">
        <v>645</v>
      </c>
      <c r="H95" s="126">
        <v>1</v>
      </c>
      <c r="I95" s="127"/>
      <c r="J95" s="128">
        <f t="shared" si="3"/>
        <v>0</v>
      </c>
      <c r="K95" s="124" t="s">
        <v>19</v>
      </c>
      <c r="L95" s="18"/>
      <c r="M95" s="129" t="s">
        <v>19</v>
      </c>
      <c r="N95" s="130" t="s">
        <v>46</v>
      </c>
      <c r="P95" s="131">
        <f t="shared" si="4"/>
        <v>0</v>
      </c>
      <c r="Q95" s="131">
        <v>0</v>
      </c>
      <c r="R95" s="131">
        <f t="shared" si="5"/>
        <v>0</v>
      </c>
      <c r="S95" s="131">
        <v>0</v>
      </c>
      <c r="T95" s="132">
        <f t="shared" si="6"/>
        <v>0</v>
      </c>
      <c r="AR95" s="133" t="s">
        <v>134</v>
      </c>
      <c r="AT95" s="133" t="s">
        <v>129</v>
      </c>
      <c r="AU95" s="133" t="s">
        <v>83</v>
      </c>
      <c r="AY95" s="2" t="s">
        <v>127</v>
      </c>
      <c r="BE95" s="134">
        <f t="shared" si="7"/>
        <v>0</v>
      </c>
      <c r="BF95" s="134">
        <f t="shared" si="8"/>
        <v>0</v>
      </c>
      <c r="BG95" s="134">
        <f t="shared" si="9"/>
        <v>0</v>
      </c>
      <c r="BH95" s="134">
        <f t="shared" si="10"/>
        <v>0</v>
      </c>
      <c r="BI95" s="134">
        <f t="shared" si="11"/>
        <v>0</v>
      </c>
      <c r="BJ95" s="2" t="s">
        <v>83</v>
      </c>
      <c r="BK95" s="134">
        <f t="shared" si="12"/>
        <v>0</v>
      </c>
      <c r="BL95" s="2" t="s">
        <v>134</v>
      </c>
      <c r="BM95" s="133" t="s">
        <v>685</v>
      </c>
    </row>
    <row r="96" spans="2:65" s="17" customFormat="1" ht="21.75" customHeight="1">
      <c r="B96" s="18"/>
      <c r="C96" s="122" t="s">
        <v>8</v>
      </c>
      <c r="D96" s="122" t="s">
        <v>129</v>
      </c>
      <c r="E96" s="123" t="s">
        <v>686</v>
      </c>
      <c r="F96" s="124" t="s">
        <v>687</v>
      </c>
      <c r="G96" s="125" t="s">
        <v>645</v>
      </c>
      <c r="H96" s="126">
        <v>1</v>
      </c>
      <c r="I96" s="127"/>
      <c r="J96" s="128">
        <f t="shared" si="3"/>
        <v>0</v>
      </c>
      <c r="K96" s="124" t="s">
        <v>19</v>
      </c>
      <c r="L96" s="18"/>
      <c r="M96" s="129" t="s">
        <v>19</v>
      </c>
      <c r="N96" s="130" t="s">
        <v>46</v>
      </c>
      <c r="P96" s="131">
        <f t="shared" si="4"/>
        <v>0</v>
      </c>
      <c r="Q96" s="131">
        <v>0</v>
      </c>
      <c r="R96" s="131">
        <f t="shared" si="5"/>
        <v>0</v>
      </c>
      <c r="S96" s="131">
        <v>0</v>
      </c>
      <c r="T96" s="132">
        <f t="shared" si="6"/>
        <v>0</v>
      </c>
      <c r="AR96" s="133" t="s">
        <v>134</v>
      </c>
      <c r="AT96" s="133" t="s">
        <v>129</v>
      </c>
      <c r="AU96" s="133" t="s">
        <v>83</v>
      </c>
      <c r="AY96" s="2" t="s">
        <v>127</v>
      </c>
      <c r="BE96" s="134">
        <f t="shared" si="7"/>
        <v>0</v>
      </c>
      <c r="BF96" s="134">
        <f t="shared" si="8"/>
        <v>0</v>
      </c>
      <c r="BG96" s="134">
        <f t="shared" si="9"/>
        <v>0</v>
      </c>
      <c r="BH96" s="134">
        <f t="shared" si="10"/>
        <v>0</v>
      </c>
      <c r="BI96" s="134">
        <f t="shared" si="11"/>
        <v>0</v>
      </c>
      <c r="BJ96" s="2" t="s">
        <v>83</v>
      </c>
      <c r="BK96" s="134">
        <f t="shared" si="12"/>
        <v>0</v>
      </c>
      <c r="BL96" s="2" t="s">
        <v>134</v>
      </c>
      <c r="BM96" s="133" t="s">
        <v>688</v>
      </c>
    </row>
    <row r="97" spans="2:65" s="17" customFormat="1" ht="24.2" customHeight="1">
      <c r="B97" s="18"/>
      <c r="C97" s="122" t="s">
        <v>244</v>
      </c>
      <c r="D97" s="122" t="s">
        <v>129</v>
      </c>
      <c r="E97" s="123" t="s">
        <v>689</v>
      </c>
      <c r="F97" s="124" t="s">
        <v>690</v>
      </c>
      <c r="G97" s="125" t="s">
        <v>645</v>
      </c>
      <c r="H97" s="126">
        <v>1</v>
      </c>
      <c r="I97" s="127"/>
      <c r="J97" s="128">
        <f t="shared" si="3"/>
        <v>0</v>
      </c>
      <c r="K97" s="124" t="s">
        <v>19</v>
      </c>
      <c r="L97" s="18"/>
      <c r="M97" s="182" t="s">
        <v>19</v>
      </c>
      <c r="N97" s="183" t="s">
        <v>46</v>
      </c>
      <c r="O97" s="177"/>
      <c r="P97" s="184">
        <f t="shared" si="4"/>
        <v>0</v>
      </c>
      <c r="Q97" s="184">
        <v>0</v>
      </c>
      <c r="R97" s="184">
        <f t="shared" si="5"/>
        <v>0</v>
      </c>
      <c r="S97" s="184">
        <v>0</v>
      </c>
      <c r="T97" s="185">
        <f t="shared" si="6"/>
        <v>0</v>
      </c>
      <c r="AR97" s="133" t="s">
        <v>134</v>
      </c>
      <c r="AT97" s="133" t="s">
        <v>129</v>
      </c>
      <c r="AU97" s="133" t="s">
        <v>83</v>
      </c>
      <c r="AY97" s="2" t="s">
        <v>127</v>
      </c>
      <c r="BE97" s="134">
        <f t="shared" si="7"/>
        <v>0</v>
      </c>
      <c r="BF97" s="134">
        <f t="shared" si="8"/>
        <v>0</v>
      </c>
      <c r="BG97" s="134">
        <f t="shared" si="9"/>
        <v>0</v>
      </c>
      <c r="BH97" s="134">
        <f t="shared" si="10"/>
        <v>0</v>
      </c>
      <c r="BI97" s="134">
        <f t="shared" si="11"/>
        <v>0</v>
      </c>
      <c r="BJ97" s="2" t="s">
        <v>83</v>
      </c>
      <c r="BK97" s="134">
        <f t="shared" si="12"/>
        <v>0</v>
      </c>
      <c r="BL97" s="2" t="s">
        <v>134</v>
      </c>
      <c r="BM97" s="133" t="s">
        <v>691</v>
      </c>
    </row>
    <row r="98" spans="2:12" s="17" customFormat="1" ht="6.95" customHeight="1">
      <c r="B98" s="28"/>
      <c r="C98" s="29"/>
      <c r="D98" s="29"/>
      <c r="E98" s="29"/>
      <c r="F98" s="29"/>
      <c r="G98" s="29"/>
      <c r="H98" s="29"/>
      <c r="I98" s="29"/>
      <c r="J98" s="29"/>
      <c r="K98" s="29"/>
      <c r="L98" s="18"/>
    </row>
  </sheetData>
  <autoFilter ref="C79:K97"/>
  <mergeCells count="9">
    <mergeCell ref="E48:H48"/>
    <mergeCell ref="E50:H50"/>
    <mergeCell ref="E70:H70"/>
    <mergeCell ref="E72:H72"/>
    <mergeCell ref="L2:V2"/>
    <mergeCell ref="E7:H7"/>
    <mergeCell ref="E9:H9"/>
    <mergeCell ref="E18:H18"/>
    <mergeCell ref="E27:H27"/>
  </mergeCells>
  <printOptions/>
  <pageMargins left="0.39375000000000004" right="0.39375000000000004" top="0.39375000000000004" bottom="0.39375000000000004" header="0.5" footer="0.5"/>
  <pageSetup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8"/>
  <sheetViews>
    <sheetView showGridLines="0" zoomScale="110" zoomScaleNormal="110" workbookViewId="0" topLeftCell="A1"/>
  </sheetViews>
  <sheetFormatPr defaultColWidth="9.33203125" defaultRowHeight="11.25"/>
  <cols>
    <col min="1" max="1" width="8.33203125" style="186" customWidth="1"/>
    <col min="2" max="2" width="1.66796875" style="186" customWidth="1"/>
    <col min="3" max="4" width="5" style="186" customWidth="1"/>
    <col min="5" max="5" width="11.66015625" style="186" customWidth="1"/>
    <col min="6" max="6" width="9.16015625" style="186" customWidth="1"/>
    <col min="7" max="7" width="5" style="186" customWidth="1"/>
    <col min="8" max="8" width="77.83203125" style="186" customWidth="1"/>
    <col min="9" max="10" width="20" style="186" customWidth="1"/>
    <col min="11" max="11" width="1.66796875" style="186" customWidth="1"/>
  </cols>
  <sheetData>
    <row r="1" ht="37.5" customHeight="1"/>
    <row r="2" spans="2:11" ht="7.5" customHeight="1">
      <c r="B2" s="187"/>
      <c r="C2" s="188"/>
      <c r="D2" s="188"/>
      <c r="E2" s="188"/>
      <c r="F2" s="188"/>
      <c r="G2" s="188"/>
      <c r="H2" s="188"/>
      <c r="I2" s="188"/>
      <c r="J2" s="188"/>
      <c r="K2" s="189"/>
    </row>
    <row r="3" spans="2:11" s="190" customFormat="1" ht="45" customHeight="1">
      <c r="B3" s="191"/>
      <c r="C3" s="298" t="s">
        <v>692</v>
      </c>
      <c r="D3" s="298"/>
      <c r="E3" s="298"/>
      <c r="F3" s="298"/>
      <c r="G3" s="298"/>
      <c r="H3" s="298"/>
      <c r="I3" s="298"/>
      <c r="J3" s="298"/>
      <c r="K3" s="192"/>
    </row>
    <row r="4" spans="2:11" ht="25.5" customHeight="1">
      <c r="B4" s="193"/>
      <c r="C4" s="299" t="s">
        <v>693</v>
      </c>
      <c r="D4" s="299"/>
      <c r="E4" s="299"/>
      <c r="F4" s="299"/>
      <c r="G4" s="299"/>
      <c r="H4" s="299"/>
      <c r="I4" s="299"/>
      <c r="J4" s="299"/>
      <c r="K4" s="194"/>
    </row>
    <row r="5" spans="2:11" ht="5.25" customHeight="1">
      <c r="B5" s="193"/>
      <c r="C5" s="195"/>
      <c r="D5" s="195"/>
      <c r="E5" s="195"/>
      <c r="F5" s="195"/>
      <c r="G5" s="195"/>
      <c r="H5" s="195"/>
      <c r="I5" s="195"/>
      <c r="J5" s="195"/>
      <c r="K5" s="194"/>
    </row>
    <row r="6" spans="2:11" ht="15" customHeight="1">
      <c r="B6" s="193"/>
      <c r="C6" s="300" t="s">
        <v>694</v>
      </c>
      <c r="D6" s="300"/>
      <c r="E6" s="300"/>
      <c r="F6" s="300"/>
      <c r="G6" s="300"/>
      <c r="H6" s="300"/>
      <c r="I6" s="300"/>
      <c r="J6" s="300"/>
      <c r="K6" s="194"/>
    </row>
    <row r="7" spans="2:11" ht="15" customHeight="1">
      <c r="B7" s="197"/>
      <c r="C7" s="300" t="s">
        <v>695</v>
      </c>
      <c r="D7" s="300"/>
      <c r="E7" s="300"/>
      <c r="F7" s="300"/>
      <c r="G7" s="300"/>
      <c r="H7" s="300"/>
      <c r="I7" s="300"/>
      <c r="J7" s="300"/>
      <c r="K7" s="194"/>
    </row>
    <row r="8" spans="2:11" ht="12.75" customHeight="1">
      <c r="B8" s="197"/>
      <c r="C8" s="196"/>
      <c r="D8" s="196"/>
      <c r="E8" s="196"/>
      <c r="F8" s="196"/>
      <c r="G8" s="196"/>
      <c r="H8" s="196"/>
      <c r="I8" s="196"/>
      <c r="J8" s="196"/>
      <c r="K8" s="194"/>
    </row>
    <row r="9" spans="2:11" ht="15" customHeight="1">
      <c r="B9" s="197"/>
      <c r="C9" s="300" t="s">
        <v>696</v>
      </c>
      <c r="D9" s="300"/>
      <c r="E9" s="300"/>
      <c r="F9" s="300"/>
      <c r="G9" s="300"/>
      <c r="H9" s="300"/>
      <c r="I9" s="300"/>
      <c r="J9" s="300"/>
      <c r="K9" s="194"/>
    </row>
    <row r="10" spans="2:11" ht="15" customHeight="1">
      <c r="B10" s="197"/>
      <c r="C10" s="196"/>
      <c r="D10" s="300" t="s">
        <v>697</v>
      </c>
      <c r="E10" s="300"/>
      <c r="F10" s="300"/>
      <c r="G10" s="300"/>
      <c r="H10" s="300"/>
      <c r="I10" s="300"/>
      <c r="J10" s="300"/>
      <c r="K10" s="194"/>
    </row>
    <row r="11" spans="2:11" ht="15" customHeight="1">
      <c r="B11" s="197"/>
      <c r="C11" s="77"/>
      <c r="D11" s="300" t="s">
        <v>698</v>
      </c>
      <c r="E11" s="300"/>
      <c r="F11" s="300"/>
      <c r="G11" s="300"/>
      <c r="H11" s="300"/>
      <c r="I11" s="300"/>
      <c r="J11" s="300"/>
      <c r="K11" s="194"/>
    </row>
    <row r="12" spans="2:11" ht="15" customHeight="1">
      <c r="B12" s="197"/>
      <c r="C12" s="77"/>
      <c r="D12" s="196"/>
      <c r="E12" s="196"/>
      <c r="F12" s="196"/>
      <c r="G12" s="196"/>
      <c r="H12" s="196"/>
      <c r="I12" s="196"/>
      <c r="J12" s="196"/>
      <c r="K12" s="194"/>
    </row>
    <row r="13" spans="2:11" ht="15" customHeight="1">
      <c r="B13" s="197"/>
      <c r="C13" s="77"/>
      <c r="D13" s="2" t="s">
        <v>699</v>
      </c>
      <c r="E13" s="196"/>
      <c r="F13" s="196"/>
      <c r="G13" s="196"/>
      <c r="H13" s="196"/>
      <c r="I13" s="196"/>
      <c r="J13" s="196"/>
      <c r="K13" s="194"/>
    </row>
    <row r="14" spans="2:11" ht="12.75" customHeight="1">
      <c r="B14" s="197"/>
      <c r="C14" s="77"/>
      <c r="D14" s="77"/>
      <c r="E14" s="77"/>
      <c r="F14" s="77"/>
      <c r="G14" s="77"/>
      <c r="H14" s="77"/>
      <c r="I14" s="77"/>
      <c r="J14" s="77"/>
      <c r="K14" s="194"/>
    </row>
    <row r="15" spans="2:11" ht="15" customHeight="1">
      <c r="B15" s="197"/>
      <c r="C15" s="77"/>
      <c r="D15" s="300" t="s">
        <v>700</v>
      </c>
      <c r="E15" s="300"/>
      <c r="F15" s="300"/>
      <c r="G15" s="300"/>
      <c r="H15" s="300"/>
      <c r="I15" s="300"/>
      <c r="J15" s="300"/>
      <c r="K15" s="194"/>
    </row>
    <row r="16" spans="2:11" ht="15" customHeight="1">
      <c r="B16" s="197"/>
      <c r="C16" s="77"/>
      <c r="D16" s="300" t="s">
        <v>701</v>
      </c>
      <c r="E16" s="300"/>
      <c r="F16" s="300"/>
      <c r="G16" s="300"/>
      <c r="H16" s="300"/>
      <c r="I16" s="300"/>
      <c r="J16" s="300"/>
      <c r="K16" s="194"/>
    </row>
    <row r="17" spans="2:11" ht="15" customHeight="1">
      <c r="B17" s="197"/>
      <c r="C17" s="77"/>
      <c r="D17" s="300" t="s">
        <v>702</v>
      </c>
      <c r="E17" s="300"/>
      <c r="F17" s="300"/>
      <c r="G17" s="300"/>
      <c r="H17" s="300"/>
      <c r="I17" s="300"/>
      <c r="J17" s="300"/>
      <c r="K17" s="194"/>
    </row>
    <row r="18" spans="2:11" ht="15" customHeight="1">
      <c r="B18" s="197"/>
      <c r="C18" s="77"/>
      <c r="D18" s="77"/>
      <c r="E18" s="17" t="s">
        <v>82</v>
      </c>
      <c r="F18" s="300" t="s">
        <v>703</v>
      </c>
      <c r="G18" s="300"/>
      <c r="H18" s="300"/>
      <c r="I18" s="300"/>
      <c r="J18" s="300"/>
      <c r="K18" s="194"/>
    </row>
    <row r="19" spans="2:11" ht="15" customHeight="1">
      <c r="B19" s="197"/>
      <c r="C19" s="77"/>
      <c r="D19" s="77"/>
      <c r="E19" s="17" t="s">
        <v>704</v>
      </c>
      <c r="F19" s="300" t="s">
        <v>705</v>
      </c>
      <c r="G19" s="300"/>
      <c r="H19" s="300"/>
      <c r="I19" s="300"/>
      <c r="J19" s="300"/>
      <c r="K19" s="194"/>
    </row>
    <row r="20" spans="2:11" ht="15" customHeight="1">
      <c r="B20" s="197"/>
      <c r="C20" s="77"/>
      <c r="D20" s="77"/>
      <c r="E20" s="17" t="s">
        <v>706</v>
      </c>
      <c r="F20" s="300" t="s">
        <v>707</v>
      </c>
      <c r="G20" s="300"/>
      <c r="H20" s="300"/>
      <c r="I20" s="300"/>
      <c r="J20" s="300"/>
      <c r="K20" s="194"/>
    </row>
    <row r="21" spans="2:11" ht="15" customHeight="1">
      <c r="B21" s="197"/>
      <c r="C21" s="77"/>
      <c r="D21" s="77"/>
      <c r="E21" s="17" t="s">
        <v>708</v>
      </c>
      <c r="F21" s="300" t="s">
        <v>709</v>
      </c>
      <c r="G21" s="300"/>
      <c r="H21" s="300"/>
      <c r="I21" s="300"/>
      <c r="J21" s="300"/>
      <c r="K21" s="194"/>
    </row>
    <row r="22" spans="2:11" ht="15" customHeight="1">
      <c r="B22" s="197"/>
      <c r="C22" s="77"/>
      <c r="D22" s="77"/>
      <c r="E22" s="17" t="s">
        <v>710</v>
      </c>
      <c r="F22" s="300" t="s">
        <v>711</v>
      </c>
      <c r="G22" s="300"/>
      <c r="H22" s="300"/>
      <c r="I22" s="300"/>
      <c r="J22" s="300"/>
      <c r="K22" s="194"/>
    </row>
    <row r="23" spans="2:11" ht="15" customHeight="1">
      <c r="B23" s="197"/>
      <c r="C23" s="77"/>
      <c r="D23" s="77"/>
      <c r="E23" s="17" t="s">
        <v>712</v>
      </c>
      <c r="F23" s="300" t="s">
        <v>713</v>
      </c>
      <c r="G23" s="300"/>
      <c r="H23" s="300"/>
      <c r="I23" s="300"/>
      <c r="J23" s="300"/>
      <c r="K23" s="194"/>
    </row>
    <row r="24" spans="2:11" ht="12.75" customHeight="1">
      <c r="B24" s="197"/>
      <c r="C24" s="77"/>
      <c r="D24" s="77"/>
      <c r="E24" s="77"/>
      <c r="F24" s="77"/>
      <c r="G24" s="77"/>
      <c r="H24" s="77"/>
      <c r="I24" s="77"/>
      <c r="J24" s="77"/>
      <c r="K24" s="194"/>
    </row>
    <row r="25" spans="2:11" ht="15" customHeight="1">
      <c r="B25" s="197"/>
      <c r="C25" s="300" t="s">
        <v>714</v>
      </c>
      <c r="D25" s="300"/>
      <c r="E25" s="300"/>
      <c r="F25" s="300"/>
      <c r="G25" s="300"/>
      <c r="H25" s="300"/>
      <c r="I25" s="300"/>
      <c r="J25" s="300"/>
      <c r="K25" s="194"/>
    </row>
    <row r="26" spans="2:11" ht="15" customHeight="1">
      <c r="B26" s="197"/>
      <c r="C26" s="300" t="s">
        <v>715</v>
      </c>
      <c r="D26" s="300"/>
      <c r="E26" s="300"/>
      <c r="F26" s="300"/>
      <c r="G26" s="300"/>
      <c r="H26" s="300"/>
      <c r="I26" s="300"/>
      <c r="J26" s="300"/>
      <c r="K26" s="194"/>
    </row>
    <row r="27" spans="2:11" ht="15" customHeight="1">
      <c r="B27" s="197"/>
      <c r="C27" s="196"/>
      <c r="D27" s="300" t="s">
        <v>716</v>
      </c>
      <c r="E27" s="300"/>
      <c r="F27" s="300"/>
      <c r="G27" s="300"/>
      <c r="H27" s="300"/>
      <c r="I27" s="300"/>
      <c r="J27" s="300"/>
      <c r="K27" s="194"/>
    </row>
    <row r="28" spans="2:11" ht="15" customHeight="1">
      <c r="B28" s="197"/>
      <c r="C28" s="77"/>
      <c r="D28" s="300" t="s">
        <v>717</v>
      </c>
      <c r="E28" s="300"/>
      <c r="F28" s="300"/>
      <c r="G28" s="300"/>
      <c r="H28" s="300"/>
      <c r="I28" s="300"/>
      <c r="J28" s="300"/>
      <c r="K28" s="194"/>
    </row>
    <row r="29" spans="2:11" ht="12.75" customHeight="1">
      <c r="B29" s="197"/>
      <c r="C29" s="77"/>
      <c r="D29" s="77"/>
      <c r="E29" s="77"/>
      <c r="F29" s="77"/>
      <c r="G29" s="77"/>
      <c r="H29" s="77"/>
      <c r="I29" s="77"/>
      <c r="J29" s="77"/>
      <c r="K29" s="194"/>
    </row>
    <row r="30" spans="2:11" ht="15" customHeight="1">
      <c r="B30" s="197"/>
      <c r="C30" s="77"/>
      <c r="D30" s="300" t="s">
        <v>718</v>
      </c>
      <c r="E30" s="300"/>
      <c r="F30" s="300"/>
      <c r="G30" s="300"/>
      <c r="H30" s="300"/>
      <c r="I30" s="300"/>
      <c r="J30" s="300"/>
      <c r="K30" s="194"/>
    </row>
    <row r="31" spans="2:11" ht="15" customHeight="1">
      <c r="B31" s="197"/>
      <c r="C31" s="77"/>
      <c r="D31" s="300" t="s">
        <v>719</v>
      </c>
      <c r="E31" s="300"/>
      <c r="F31" s="300"/>
      <c r="G31" s="300"/>
      <c r="H31" s="300"/>
      <c r="I31" s="300"/>
      <c r="J31" s="300"/>
      <c r="K31" s="194"/>
    </row>
    <row r="32" spans="2:11" ht="12.75" customHeight="1">
      <c r="B32" s="197"/>
      <c r="C32" s="77"/>
      <c r="D32" s="77"/>
      <c r="E32" s="77"/>
      <c r="F32" s="77"/>
      <c r="G32" s="77"/>
      <c r="H32" s="77"/>
      <c r="I32" s="77"/>
      <c r="J32" s="77"/>
      <c r="K32" s="194"/>
    </row>
    <row r="33" spans="2:11" ht="15" customHeight="1">
      <c r="B33" s="197"/>
      <c r="C33" s="77"/>
      <c r="D33" s="300" t="s">
        <v>720</v>
      </c>
      <c r="E33" s="300"/>
      <c r="F33" s="300"/>
      <c r="G33" s="300"/>
      <c r="H33" s="300"/>
      <c r="I33" s="300"/>
      <c r="J33" s="300"/>
      <c r="K33" s="194"/>
    </row>
    <row r="34" spans="2:11" ht="15" customHeight="1">
      <c r="B34" s="197"/>
      <c r="C34" s="77"/>
      <c r="D34" s="300" t="s">
        <v>721</v>
      </c>
      <c r="E34" s="300"/>
      <c r="F34" s="300"/>
      <c r="G34" s="300"/>
      <c r="H34" s="300"/>
      <c r="I34" s="300"/>
      <c r="J34" s="300"/>
      <c r="K34" s="194"/>
    </row>
    <row r="35" spans="2:11" ht="15" customHeight="1">
      <c r="B35" s="197"/>
      <c r="C35" s="77"/>
      <c r="D35" s="300" t="s">
        <v>722</v>
      </c>
      <c r="E35" s="300"/>
      <c r="F35" s="300"/>
      <c r="G35" s="300"/>
      <c r="H35" s="300"/>
      <c r="I35" s="300"/>
      <c r="J35" s="300"/>
      <c r="K35" s="194"/>
    </row>
    <row r="36" spans="2:11" ht="15" customHeight="1">
      <c r="B36" s="197"/>
      <c r="C36" s="77"/>
      <c r="D36" s="196"/>
      <c r="E36" s="2" t="s">
        <v>113</v>
      </c>
      <c r="F36" s="196"/>
      <c r="G36" s="300" t="s">
        <v>723</v>
      </c>
      <c r="H36" s="300"/>
      <c r="I36" s="300"/>
      <c r="J36" s="300"/>
      <c r="K36" s="194"/>
    </row>
    <row r="37" spans="2:11" ht="30.75" customHeight="1">
      <c r="B37" s="197"/>
      <c r="C37" s="77"/>
      <c r="D37" s="196"/>
      <c r="E37" s="2" t="s">
        <v>724</v>
      </c>
      <c r="F37" s="196"/>
      <c r="G37" s="300" t="s">
        <v>725</v>
      </c>
      <c r="H37" s="300"/>
      <c r="I37" s="300"/>
      <c r="J37" s="300"/>
      <c r="K37" s="194"/>
    </row>
    <row r="38" spans="2:11" ht="15" customHeight="1">
      <c r="B38" s="197"/>
      <c r="C38" s="77"/>
      <c r="D38" s="196"/>
      <c r="E38" s="2" t="s">
        <v>56</v>
      </c>
      <c r="F38" s="196"/>
      <c r="G38" s="300" t="s">
        <v>726</v>
      </c>
      <c r="H38" s="300"/>
      <c r="I38" s="300"/>
      <c r="J38" s="300"/>
      <c r="K38" s="194"/>
    </row>
    <row r="39" spans="2:11" ht="15" customHeight="1">
      <c r="B39" s="197"/>
      <c r="C39" s="77"/>
      <c r="D39" s="196"/>
      <c r="E39" s="2" t="s">
        <v>57</v>
      </c>
      <c r="F39" s="196"/>
      <c r="G39" s="300" t="s">
        <v>727</v>
      </c>
      <c r="H39" s="300"/>
      <c r="I39" s="300"/>
      <c r="J39" s="300"/>
      <c r="K39" s="194"/>
    </row>
    <row r="40" spans="2:11" ht="15" customHeight="1">
      <c r="B40" s="197"/>
      <c r="C40" s="77"/>
      <c r="D40" s="196"/>
      <c r="E40" s="2" t="s">
        <v>114</v>
      </c>
      <c r="F40" s="196"/>
      <c r="G40" s="300" t="s">
        <v>728</v>
      </c>
      <c r="H40" s="300"/>
      <c r="I40" s="300"/>
      <c r="J40" s="300"/>
      <c r="K40" s="194"/>
    </row>
    <row r="41" spans="2:11" ht="15" customHeight="1">
      <c r="B41" s="197"/>
      <c r="C41" s="77"/>
      <c r="D41" s="196"/>
      <c r="E41" s="2" t="s">
        <v>115</v>
      </c>
      <c r="F41" s="196"/>
      <c r="G41" s="300" t="s">
        <v>729</v>
      </c>
      <c r="H41" s="300"/>
      <c r="I41" s="300"/>
      <c r="J41" s="300"/>
      <c r="K41" s="194"/>
    </row>
    <row r="42" spans="2:11" ht="15" customHeight="1">
      <c r="B42" s="197"/>
      <c r="C42" s="77"/>
      <c r="D42" s="196"/>
      <c r="E42" s="2" t="s">
        <v>730</v>
      </c>
      <c r="F42" s="196"/>
      <c r="G42" s="300" t="s">
        <v>731</v>
      </c>
      <c r="H42" s="300"/>
      <c r="I42" s="300"/>
      <c r="J42" s="300"/>
      <c r="K42" s="194"/>
    </row>
    <row r="43" spans="2:11" ht="15" customHeight="1">
      <c r="B43" s="197"/>
      <c r="C43" s="77"/>
      <c r="D43" s="196"/>
      <c r="E43" s="2"/>
      <c r="F43" s="196"/>
      <c r="G43" s="300" t="s">
        <v>732</v>
      </c>
      <c r="H43" s="300"/>
      <c r="I43" s="300"/>
      <c r="J43" s="300"/>
      <c r="K43" s="194"/>
    </row>
    <row r="44" spans="2:11" ht="15" customHeight="1">
      <c r="B44" s="197"/>
      <c r="C44" s="77"/>
      <c r="D44" s="196"/>
      <c r="E44" s="2" t="s">
        <v>733</v>
      </c>
      <c r="F44" s="196"/>
      <c r="G44" s="300" t="s">
        <v>734</v>
      </c>
      <c r="H44" s="300"/>
      <c r="I44" s="300"/>
      <c r="J44" s="300"/>
      <c r="K44" s="194"/>
    </row>
    <row r="45" spans="2:11" ht="15" customHeight="1">
      <c r="B45" s="197"/>
      <c r="C45" s="77"/>
      <c r="D45" s="196"/>
      <c r="E45" s="2" t="s">
        <v>117</v>
      </c>
      <c r="F45" s="196"/>
      <c r="G45" s="300" t="s">
        <v>735</v>
      </c>
      <c r="H45" s="300"/>
      <c r="I45" s="300"/>
      <c r="J45" s="300"/>
      <c r="K45" s="194"/>
    </row>
    <row r="46" spans="2:11" ht="12.75" customHeight="1">
      <c r="B46" s="197"/>
      <c r="C46" s="77"/>
      <c r="D46" s="196"/>
      <c r="E46" s="196"/>
      <c r="F46" s="196"/>
      <c r="G46" s="196"/>
      <c r="H46" s="196"/>
      <c r="I46" s="196"/>
      <c r="J46" s="196"/>
      <c r="K46" s="194"/>
    </row>
    <row r="47" spans="2:11" ht="15" customHeight="1">
      <c r="B47" s="197"/>
      <c r="C47" s="77"/>
      <c r="D47" s="300" t="s">
        <v>736</v>
      </c>
      <c r="E47" s="300"/>
      <c r="F47" s="300"/>
      <c r="G47" s="300"/>
      <c r="H47" s="300"/>
      <c r="I47" s="300"/>
      <c r="J47" s="300"/>
      <c r="K47" s="194"/>
    </row>
    <row r="48" spans="2:11" ht="15" customHeight="1">
      <c r="B48" s="197"/>
      <c r="C48" s="77"/>
      <c r="D48" s="77"/>
      <c r="E48" s="300" t="s">
        <v>737</v>
      </c>
      <c r="F48" s="300"/>
      <c r="G48" s="300"/>
      <c r="H48" s="300"/>
      <c r="I48" s="300"/>
      <c r="J48" s="300"/>
      <c r="K48" s="194"/>
    </row>
    <row r="49" spans="2:11" ht="15" customHeight="1">
      <c r="B49" s="197"/>
      <c r="C49" s="77"/>
      <c r="D49" s="77"/>
      <c r="E49" s="300" t="s">
        <v>738</v>
      </c>
      <c r="F49" s="300"/>
      <c r="G49" s="300"/>
      <c r="H49" s="300"/>
      <c r="I49" s="300"/>
      <c r="J49" s="300"/>
      <c r="K49" s="194"/>
    </row>
    <row r="50" spans="2:11" ht="15" customHeight="1">
      <c r="B50" s="197"/>
      <c r="C50" s="77"/>
      <c r="D50" s="77"/>
      <c r="E50" s="300" t="s">
        <v>739</v>
      </c>
      <c r="F50" s="300"/>
      <c r="G50" s="300"/>
      <c r="H50" s="300"/>
      <c r="I50" s="300"/>
      <c r="J50" s="300"/>
      <c r="K50" s="194"/>
    </row>
    <row r="51" spans="2:11" ht="15" customHeight="1">
      <c r="B51" s="197"/>
      <c r="C51" s="77"/>
      <c r="D51" s="300" t="s">
        <v>740</v>
      </c>
      <c r="E51" s="300"/>
      <c r="F51" s="300"/>
      <c r="G51" s="300"/>
      <c r="H51" s="300"/>
      <c r="I51" s="300"/>
      <c r="J51" s="300"/>
      <c r="K51" s="194"/>
    </row>
    <row r="52" spans="2:11" ht="25.5" customHeight="1">
      <c r="B52" s="193"/>
      <c r="C52" s="299" t="s">
        <v>741</v>
      </c>
      <c r="D52" s="299"/>
      <c r="E52" s="299"/>
      <c r="F52" s="299"/>
      <c r="G52" s="299"/>
      <c r="H52" s="299"/>
      <c r="I52" s="299"/>
      <c r="J52" s="299"/>
      <c r="K52" s="194"/>
    </row>
    <row r="53" spans="2:11" ht="5.25" customHeight="1">
      <c r="B53" s="193"/>
      <c r="C53" s="195"/>
      <c r="D53" s="195"/>
      <c r="E53" s="195"/>
      <c r="F53" s="195"/>
      <c r="G53" s="195"/>
      <c r="H53" s="195"/>
      <c r="I53" s="195"/>
      <c r="J53" s="195"/>
      <c r="K53" s="194"/>
    </row>
    <row r="54" spans="2:11" ht="15" customHeight="1">
      <c r="B54" s="193"/>
      <c r="C54" s="300" t="s">
        <v>742</v>
      </c>
      <c r="D54" s="300"/>
      <c r="E54" s="300"/>
      <c r="F54" s="300"/>
      <c r="G54" s="300"/>
      <c r="H54" s="300"/>
      <c r="I54" s="300"/>
      <c r="J54" s="300"/>
      <c r="K54" s="194"/>
    </row>
    <row r="55" spans="2:11" ht="15" customHeight="1">
      <c r="B55" s="193"/>
      <c r="C55" s="300" t="s">
        <v>743</v>
      </c>
      <c r="D55" s="300"/>
      <c r="E55" s="300"/>
      <c r="F55" s="300"/>
      <c r="G55" s="300"/>
      <c r="H55" s="300"/>
      <c r="I55" s="300"/>
      <c r="J55" s="300"/>
      <c r="K55" s="194"/>
    </row>
    <row r="56" spans="2:11" ht="12.75" customHeight="1">
      <c r="B56" s="193"/>
      <c r="C56" s="196"/>
      <c r="D56" s="196"/>
      <c r="E56" s="196"/>
      <c r="F56" s="196"/>
      <c r="G56" s="196"/>
      <c r="H56" s="196"/>
      <c r="I56" s="196"/>
      <c r="J56" s="196"/>
      <c r="K56" s="194"/>
    </row>
    <row r="57" spans="2:11" ht="15" customHeight="1">
      <c r="B57" s="193"/>
      <c r="C57" s="300" t="s">
        <v>744</v>
      </c>
      <c r="D57" s="300"/>
      <c r="E57" s="300"/>
      <c r="F57" s="300"/>
      <c r="G57" s="300"/>
      <c r="H57" s="300"/>
      <c r="I57" s="300"/>
      <c r="J57" s="300"/>
      <c r="K57" s="194"/>
    </row>
    <row r="58" spans="2:11" ht="15" customHeight="1">
      <c r="B58" s="193"/>
      <c r="C58" s="77"/>
      <c r="D58" s="300" t="s">
        <v>745</v>
      </c>
      <c r="E58" s="300"/>
      <c r="F58" s="300"/>
      <c r="G58" s="300"/>
      <c r="H58" s="300"/>
      <c r="I58" s="300"/>
      <c r="J58" s="300"/>
      <c r="K58" s="194"/>
    </row>
    <row r="59" spans="2:11" ht="15" customHeight="1">
      <c r="B59" s="193"/>
      <c r="C59" s="77"/>
      <c r="D59" s="300" t="s">
        <v>746</v>
      </c>
      <c r="E59" s="300"/>
      <c r="F59" s="300"/>
      <c r="G59" s="300"/>
      <c r="H59" s="300"/>
      <c r="I59" s="300"/>
      <c r="J59" s="300"/>
      <c r="K59" s="194"/>
    </row>
    <row r="60" spans="2:11" ht="15" customHeight="1">
      <c r="B60" s="193"/>
      <c r="C60" s="77"/>
      <c r="D60" s="300" t="s">
        <v>747</v>
      </c>
      <c r="E60" s="300"/>
      <c r="F60" s="300"/>
      <c r="G60" s="300"/>
      <c r="H60" s="300"/>
      <c r="I60" s="300"/>
      <c r="J60" s="300"/>
      <c r="K60" s="194"/>
    </row>
    <row r="61" spans="2:11" ht="15" customHeight="1">
      <c r="B61" s="193"/>
      <c r="C61" s="77"/>
      <c r="D61" s="300" t="s">
        <v>748</v>
      </c>
      <c r="E61" s="300"/>
      <c r="F61" s="300"/>
      <c r="G61" s="300"/>
      <c r="H61" s="300"/>
      <c r="I61" s="300"/>
      <c r="J61" s="300"/>
      <c r="K61" s="194"/>
    </row>
    <row r="62" spans="2:11" ht="15" customHeight="1">
      <c r="B62" s="193"/>
      <c r="C62" s="77"/>
      <c r="D62" s="301" t="s">
        <v>749</v>
      </c>
      <c r="E62" s="301"/>
      <c r="F62" s="301"/>
      <c r="G62" s="301"/>
      <c r="H62" s="301"/>
      <c r="I62" s="301"/>
      <c r="J62" s="301"/>
      <c r="K62" s="194"/>
    </row>
    <row r="63" spans="2:11" ht="15" customHeight="1">
      <c r="B63" s="193"/>
      <c r="C63" s="77"/>
      <c r="D63" s="300" t="s">
        <v>750</v>
      </c>
      <c r="E63" s="300"/>
      <c r="F63" s="300"/>
      <c r="G63" s="300"/>
      <c r="H63" s="300"/>
      <c r="I63" s="300"/>
      <c r="J63" s="300"/>
      <c r="K63" s="194"/>
    </row>
    <row r="64" spans="2:11" ht="12.75" customHeight="1">
      <c r="B64" s="193"/>
      <c r="C64" s="77"/>
      <c r="D64" s="77"/>
      <c r="E64" s="198"/>
      <c r="F64" s="77"/>
      <c r="G64" s="77"/>
      <c r="H64" s="77"/>
      <c r="I64" s="77"/>
      <c r="J64" s="77"/>
      <c r="K64" s="194"/>
    </row>
    <row r="65" spans="2:11" ht="15" customHeight="1">
      <c r="B65" s="193"/>
      <c r="C65" s="77"/>
      <c r="D65" s="300" t="s">
        <v>751</v>
      </c>
      <c r="E65" s="300"/>
      <c r="F65" s="300"/>
      <c r="G65" s="300"/>
      <c r="H65" s="300"/>
      <c r="I65" s="300"/>
      <c r="J65" s="300"/>
      <c r="K65" s="194"/>
    </row>
    <row r="66" spans="2:11" ht="15" customHeight="1">
      <c r="B66" s="193"/>
      <c r="C66" s="77"/>
      <c r="D66" s="301" t="s">
        <v>752</v>
      </c>
      <c r="E66" s="301"/>
      <c r="F66" s="301"/>
      <c r="G66" s="301"/>
      <c r="H66" s="301"/>
      <c r="I66" s="301"/>
      <c r="J66" s="301"/>
      <c r="K66" s="194"/>
    </row>
    <row r="67" spans="2:11" ht="15" customHeight="1">
      <c r="B67" s="193"/>
      <c r="C67" s="77"/>
      <c r="D67" s="300" t="s">
        <v>753</v>
      </c>
      <c r="E67" s="300"/>
      <c r="F67" s="300"/>
      <c r="G67" s="300"/>
      <c r="H67" s="300"/>
      <c r="I67" s="300"/>
      <c r="J67" s="300"/>
      <c r="K67" s="194"/>
    </row>
    <row r="68" spans="2:11" ht="15" customHeight="1">
      <c r="B68" s="193"/>
      <c r="C68" s="77"/>
      <c r="D68" s="300" t="s">
        <v>754</v>
      </c>
      <c r="E68" s="300"/>
      <c r="F68" s="300"/>
      <c r="G68" s="300"/>
      <c r="H68" s="300"/>
      <c r="I68" s="300"/>
      <c r="J68" s="300"/>
      <c r="K68" s="194"/>
    </row>
    <row r="69" spans="2:11" ht="15" customHeight="1">
      <c r="B69" s="193"/>
      <c r="C69" s="77"/>
      <c r="D69" s="300" t="s">
        <v>755</v>
      </c>
      <c r="E69" s="300"/>
      <c r="F69" s="300"/>
      <c r="G69" s="300"/>
      <c r="H69" s="300"/>
      <c r="I69" s="300"/>
      <c r="J69" s="300"/>
      <c r="K69" s="194"/>
    </row>
    <row r="70" spans="2:11" ht="15" customHeight="1">
      <c r="B70" s="193"/>
      <c r="C70" s="77"/>
      <c r="D70" s="300" t="s">
        <v>756</v>
      </c>
      <c r="E70" s="300"/>
      <c r="F70" s="300"/>
      <c r="G70" s="300"/>
      <c r="H70" s="300"/>
      <c r="I70" s="300"/>
      <c r="J70" s="300"/>
      <c r="K70" s="194"/>
    </row>
    <row r="71" spans="2:11" ht="12.75" customHeight="1">
      <c r="B71" s="199"/>
      <c r="C71" s="200"/>
      <c r="D71" s="200"/>
      <c r="E71" s="200"/>
      <c r="F71" s="200"/>
      <c r="G71" s="200"/>
      <c r="H71" s="200"/>
      <c r="I71" s="200"/>
      <c r="J71" s="200"/>
      <c r="K71" s="201"/>
    </row>
    <row r="72" spans="2:11" ht="18.75" customHeight="1">
      <c r="B72" s="202"/>
      <c r="C72" s="202"/>
      <c r="D72" s="202"/>
      <c r="E72" s="202"/>
      <c r="F72" s="202"/>
      <c r="G72" s="202"/>
      <c r="H72" s="202"/>
      <c r="I72" s="202"/>
      <c r="J72" s="202"/>
      <c r="K72" s="202"/>
    </row>
    <row r="73" spans="2:11" ht="18.75" customHeight="1">
      <c r="B73" s="202"/>
      <c r="C73" s="202"/>
      <c r="D73" s="202"/>
      <c r="E73" s="202"/>
      <c r="F73" s="202"/>
      <c r="G73" s="202"/>
      <c r="H73" s="202"/>
      <c r="I73" s="202"/>
      <c r="J73" s="202"/>
      <c r="K73" s="202"/>
    </row>
    <row r="74" spans="2:11" ht="7.5" customHeight="1">
      <c r="B74" s="203"/>
      <c r="C74" s="204"/>
      <c r="D74" s="204"/>
      <c r="E74" s="204"/>
      <c r="F74" s="204"/>
      <c r="G74" s="204"/>
      <c r="H74" s="204"/>
      <c r="I74" s="204"/>
      <c r="J74" s="204"/>
      <c r="K74" s="205"/>
    </row>
    <row r="75" spans="2:11" ht="45" customHeight="1">
      <c r="B75" s="206"/>
      <c r="C75" s="302" t="s">
        <v>757</v>
      </c>
      <c r="D75" s="302"/>
      <c r="E75" s="302"/>
      <c r="F75" s="302"/>
      <c r="G75" s="302"/>
      <c r="H75" s="302"/>
      <c r="I75" s="302"/>
      <c r="J75" s="302"/>
      <c r="K75" s="207"/>
    </row>
    <row r="76" spans="2:11" ht="17.25" customHeight="1">
      <c r="B76" s="206"/>
      <c r="C76" s="208" t="s">
        <v>758</v>
      </c>
      <c r="D76" s="208"/>
      <c r="E76" s="208"/>
      <c r="F76" s="208" t="s">
        <v>759</v>
      </c>
      <c r="G76" s="209"/>
      <c r="H76" s="208" t="s">
        <v>57</v>
      </c>
      <c r="I76" s="208" t="s">
        <v>60</v>
      </c>
      <c r="J76" s="208" t="s">
        <v>760</v>
      </c>
      <c r="K76" s="207"/>
    </row>
    <row r="77" spans="2:11" ht="17.25" customHeight="1">
      <c r="B77" s="206"/>
      <c r="C77" s="210" t="s">
        <v>761</v>
      </c>
      <c r="D77" s="210"/>
      <c r="E77" s="210"/>
      <c r="F77" s="211" t="s">
        <v>762</v>
      </c>
      <c r="G77" s="212"/>
      <c r="H77" s="210"/>
      <c r="I77" s="210"/>
      <c r="J77" s="210" t="s">
        <v>763</v>
      </c>
      <c r="K77" s="207"/>
    </row>
    <row r="78" spans="2:11" ht="5.25" customHeight="1">
      <c r="B78" s="206"/>
      <c r="C78" s="213"/>
      <c r="D78" s="213"/>
      <c r="E78" s="213"/>
      <c r="F78" s="213"/>
      <c r="G78" s="214"/>
      <c r="H78" s="213"/>
      <c r="I78" s="213"/>
      <c r="J78" s="213"/>
      <c r="K78" s="207"/>
    </row>
    <row r="79" spans="2:11" ht="15" customHeight="1">
      <c r="B79" s="206"/>
      <c r="C79" s="2" t="s">
        <v>56</v>
      </c>
      <c r="D79" s="215"/>
      <c r="E79" s="215"/>
      <c r="F79" s="190" t="s">
        <v>764</v>
      </c>
      <c r="G79" s="2"/>
      <c r="H79" s="2" t="s">
        <v>765</v>
      </c>
      <c r="I79" s="2" t="s">
        <v>766</v>
      </c>
      <c r="J79" s="2">
        <v>20</v>
      </c>
      <c r="K79" s="207"/>
    </row>
    <row r="80" spans="2:11" ht="15" customHeight="1">
      <c r="B80" s="206"/>
      <c r="C80" s="2" t="s">
        <v>767</v>
      </c>
      <c r="D80" s="2"/>
      <c r="E80" s="2"/>
      <c r="F80" s="190" t="s">
        <v>764</v>
      </c>
      <c r="G80" s="2"/>
      <c r="H80" s="2" t="s">
        <v>768</v>
      </c>
      <c r="I80" s="2" t="s">
        <v>766</v>
      </c>
      <c r="J80" s="2">
        <v>120</v>
      </c>
      <c r="K80" s="207"/>
    </row>
    <row r="81" spans="2:11" ht="15" customHeight="1">
      <c r="B81" s="216"/>
      <c r="C81" s="2" t="s">
        <v>769</v>
      </c>
      <c r="D81" s="2"/>
      <c r="E81" s="2"/>
      <c r="F81" s="190" t="s">
        <v>770</v>
      </c>
      <c r="G81" s="2"/>
      <c r="H81" s="2" t="s">
        <v>771</v>
      </c>
      <c r="I81" s="2" t="s">
        <v>766</v>
      </c>
      <c r="J81" s="2">
        <v>50</v>
      </c>
      <c r="K81" s="207"/>
    </row>
    <row r="82" spans="2:11" ht="15" customHeight="1">
      <c r="B82" s="216"/>
      <c r="C82" s="2" t="s">
        <v>772</v>
      </c>
      <c r="D82" s="2"/>
      <c r="E82" s="2"/>
      <c r="F82" s="190" t="s">
        <v>764</v>
      </c>
      <c r="G82" s="2"/>
      <c r="H82" s="2" t="s">
        <v>773</v>
      </c>
      <c r="I82" s="2" t="s">
        <v>774</v>
      </c>
      <c r="J82" s="2"/>
      <c r="K82" s="207"/>
    </row>
    <row r="83" spans="2:11" ht="15" customHeight="1">
      <c r="B83" s="216"/>
      <c r="C83" s="2" t="s">
        <v>775</v>
      </c>
      <c r="D83" s="2"/>
      <c r="E83" s="2"/>
      <c r="F83" s="190" t="s">
        <v>770</v>
      </c>
      <c r="G83" s="2"/>
      <c r="H83" s="2" t="s">
        <v>776</v>
      </c>
      <c r="I83" s="2" t="s">
        <v>766</v>
      </c>
      <c r="J83" s="2">
        <v>15</v>
      </c>
      <c r="K83" s="207"/>
    </row>
    <row r="84" spans="2:11" ht="15" customHeight="1">
      <c r="B84" s="216"/>
      <c r="C84" s="2" t="s">
        <v>777</v>
      </c>
      <c r="D84" s="2"/>
      <c r="E84" s="2"/>
      <c r="F84" s="190" t="s">
        <v>770</v>
      </c>
      <c r="G84" s="2"/>
      <c r="H84" s="2" t="s">
        <v>778</v>
      </c>
      <c r="I84" s="2" t="s">
        <v>766</v>
      </c>
      <c r="J84" s="2">
        <v>15</v>
      </c>
      <c r="K84" s="207"/>
    </row>
    <row r="85" spans="2:11" ht="15" customHeight="1">
      <c r="B85" s="216"/>
      <c r="C85" s="2" t="s">
        <v>779</v>
      </c>
      <c r="D85" s="2"/>
      <c r="E85" s="2"/>
      <c r="F85" s="190" t="s">
        <v>770</v>
      </c>
      <c r="G85" s="2"/>
      <c r="H85" s="2" t="s">
        <v>780</v>
      </c>
      <c r="I85" s="2" t="s">
        <v>766</v>
      </c>
      <c r="J85" s="2">
        <v>20</v>
      </c>
      <c r="K85" s="207"/>
    </row>
    <row r="86" spans="2:11" ht="15" customHeight="1">
      <c r="B86" s="216"/>
      <c r="C86" s="2" t="s">
        <v>781</v>
      </c>
      <c r="D86" s="2"/>
      <c r="E86" s="2"/>
      <c r="F86" s="190" t="s">
        <v>770</v>
      </c>
      <c r="G86" s="2"/>
      <c r="H86" s="2" t="s">
        <v>782</v>
      </c>
      <c r="I86" s="2" t="s">
        <v>766</v>
      </c>
      <c r="J86" s="2">
        <v>20</v>
      </c>
      <c r="K86" s="207"/>
    </row>
    <row r="87" spans="2:11" ht="15" customHeight="1">
      <c r="B87" s="216"/>
      <c r="C87" s="2" t="s">
        <v>783</v>
      </c>
      <c r="D87" s="2"/>
      <c r="E87" s="2"/>
      <c r="F87" s="190" t="s">
        <v>770</v>
      </c>
      <c r="G87" s="2"/>
      <c r="H87" s="2" t="s">
        <v>784</v>
      </c>
      <c r="I87" s="2" t="s">
        <v>766</v>
      </c>
      <c r="J87" s="2">
        <v>50</v>
      </c>
      <c r="K87" s="207"/>
    </row>
    <row r="88" spans="2:11" ht="15" customHeight="1">
      <c r="B88" s="216"/>
      <c r="C88" s="2" t="s">
        <v>785</v>
      </c>
      <c r="D88" s="2"/>
      <c r="E88" s="2"/>
      <c r="F88" s="190" t="s">
        <v>770</v>
      </c>
      <c r="G88" s="2"/>
      <c r="H88" s="2" t="s">
        <v>786</v>
      </c>
      <c r="I88" s="2" t="s">
        <v>766</v>
      </c>
      <c r="J88" s="2">
        <v>20</v>
      </c>
      <c r="K88" s="207"/>
    </row>
    <row r="89" spans="2:11" ht="15" customHeight="1">
      <c r="B89" s="216"/>
      <c r="C89" s="2" t="s">
        <v>787</v>
      </c>
      <c r="D89" s="2"/>
      <c r="E89" s="2"/>
      <c r="F89" s="190" t="s">
        <v>770</v>
      </c>
      <c r="G89" s="2"/>
      <c r="H89" s="2" t="s">
        <v>788</v>
      </c>
      <c r="I89" s="2" t="s">
        <v>766</v>
      </c>
      <c r="J89" s="2">
        <v>20</v>
      </c>
      <c r="K89" s="207"/>
    </row>
    <row r="90" spans="2:11" ht="15" customHeight="1">
      <c r="B90" s="216"/>
      <c r="C90" s="2" t="s">
        <v>789</v>
      </c>
      <c r="D90" s="2"/>
      <c r="E90" s="2"/>
      <c r="F90" s="190" t="s">
        <v>770</v>
      </c>
      <c r="G90" s="2"/>
      <c r="H90" s="2" t="s">
        <v>790</v>
      </c>
      <c r="I90" s="2" t="s">
        <v>766</v>
      </c>
      <c r="J90" s="2">
        <v>50</v>
      </c>
      <c r="K90" s="207"/>
    </row>
    <row r="91" spans="2:11" ht="15" customHeight="1">
      <c r="B91" s="216"/>
      <c r="C91" s="2" t="s">
        <v>791</v>
      </c>
      <c r="D91" s="2"/>
      <c r="E91" s="2"/>
      <c r="F91" s="190" t="s">
        <v>770</v>
      </c>
      <c r="G91" s="2"/>
      <c r="H91" s="2" t="s">
        <v>791</v>
      </c>
      <c r="I91" s="2" t="s">
        <v>766</v>
      </c>
      <c r="J91" s="2">
        <v>50</v>
      </c>
      <c r="K91" s="207"/>
    </row>
    <row r="92" spans="2:11" ht="15" customHeight="1">
      <c r="B92" s="216"/>
      <c r="C92" s="2" t="s">
        <v>792</v>
      </c>
      <c r="D92" s="2"/>
      <c r="E92" s="2"/>
      <c r="F92" s="190" t="s">
        <v>770</v>
      </c>
      <c r="G92" s="2"/>
      <c r="H92" s="2" t="s">
        <v>793</v>
      </c>
      <c r="I92" s="2" t="s">
        <v>766</v>
      </c>
      <c r="J92" s="2">
        <v>255</v>
      </c>
      <c r="K92" s="207"/>
    </row>
    <row r="93" spans="2:11" ht="15" customHeight="1">
      <c r="B93" s="216"/>
      <c r="C93" s="2" t="s">
        <v>794</v>
      </c>
      <c r="D93" s="2"/>
      <c r="E93" s="2"/>
      <c r="F93" s="190" t="s">
        <v>764</v>
      </c>
      <c r="G93" s="2"/>
      <c r="H93" s="2" t="s">
        <v>795</v>
      </c>
      <c r="I93" s="2" t="s">
        <v>796</v>
      </c>
      <c r="J93" s="2"/>
      <c r="K93" s="207"/>
    </row>
    <row r="94" spans="2:11" ht="15" customHeight="1">
      <c r="B94" s="216"/>
      <c r="C94" s="2" t="s">
        <v>797</v>
      </c>
      <c r="D94" s="2"/>
      <c r="E94" s="2"/>
      <c r="F94" s="190" t="s">
        <v>764</v>
      </c>
      <c r="G94" s="2"/>
      <c r="H94" s="2" t="s">
        <v>798</v>
      </c>
      <c r="I94" s="2" t="s">
        <v>799</v>
      </c>
      <c r="J94" s="2"/>
      <c r="K94" s="207"/>
    </row>
    <row r="95" spans="2:11" ht="15" customHeight="1">
      <c r="B95" s="216"/>
      <c r="C95" s="2" t="s">
        <v>800</v>
      </c>
      <c r="D95" s="2"/>
      <c r="E95" s="2"/>
      <c r="F95" s="190" t="s">
        <v>764</v>
      </c>
      <c r="G95" s="2"/>
      <c r="H95" s="2" t="s">
        <v>800</v>
      </c>
      <c r="I95" s="2" t="s">
        <v>799</v>
      </c>
      <c r="J95" s="2"/>
      <c r="K95" s="207"/>
    </row>
    <row r="96" spans="2:11" ht="15" customHeight="1">
      <c r="B96" s="216"/>
      <c r="C96" s="2" t="s">
        <v>41</v>
      </c>
      <c r="D96" s="2"/>
      <c r="E96" s="2"/>
      <c r="F96" s="190" t="s">
        <v>764</v>
      </c>
      <c r="G96" s="2"/>
      <c r="H96" s="2" t="s">
        <v>801</v>
      </c>
      <c r="I96" s="2" t="s">
        <v>799</v>
      </c>
      <c r="J96" s="2"/>
      <c r="K96" s="207"/>
    </row>
    <row r="97" spans="2:11" ht="15" customHeight="1">
      <c r="B97" s="216"/>
      <c r="C97" s="2" t="s">
        <v>51</v>
      </c>
      <c r="D97" s="2"/>
      <c r="E97" s="2"/>
      <c r="F97" s="190" t="s">
        <v>764</v>
      </c>
      <c r="G97" s="2"/>
      <c r="H97" s="2" t="s">
        <v>802</v>
      </c>
      <c r="I97" s="2" t="s">
        <v>799</v>
      </c>
      <c r="J97" s="2"/>
      <c r="K97" s="207"/>
    </row>
    <row r="98" spans="2:11" ht="15" customHeight="1">
      <c r="B98" s="217"/>
      <c r="C98" s="218"/>
      <c r="D98" s="218"/>
      <c r="E98" s="218"/>
      <c r="F98" s="218"/>
      <c r="G98" s="218"/>
      <c r="H98" s="218"/>
      <c r="I98" s="218"/>
      <c r="J98" s="218"/>
      <c r="K98" s="219"/>
    </row>
    <row r="99" spans="2:11" ht="18.75" customHeight="1">
      <c r="B99" s="220"/>
      <c r="C99" s="221"/>
      <c r="D99" s="221"/>
      <c r="E99" s="221"/>
      <c r="F99" s="221"/>
      <c r="G99" s="221"/>
      <c r="H99" s="221"/>
      <c r="I99" s="221"/>
      <c r="J99" s="221"/>
      <c r="K99" s="220"/>
    </row>
    <row r="100" spans="2:11" ht="18.75" customHeight="1"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</row>
    <row r="101" spans="2:11" ht="7.5" customHeight="1">
      <c r="B101" s="203"/>
      <c r="C101" s="204"/>
      <c r="D101" s="204"/>
      <c r="E101" s="204"/>
      <c r="F101" s="204"/>
      <c r="G101" s="204"/>
      <c r="H101" s="204"/>
      <c r="I101" s="204"/>
      <c r="J101" s="204"/>
      <c r="K101" s="205"/>
    </row>
    <row r="102" spans="2:11" ht="45" customHeight="1">
      <c r="B102" s="206"/>
      <c r="C102" s="302" t="s">
        <v>803</v>
      </c>
      <c r="D102" s="302"/>
      <c r="E102" s="302"/>
      <c r="F102" s="302"/>
      <c r="G102" s="302"/>
      <c r="H102" s="302"/>
      <c r="I102" s="302"/>
      <c r="J102" s="302"/>
      <c r="K102" s="207"/>
    </row>
    <row r="103" spans="2:11" ht="17.25" customHeight="1">
      <c r="B103" s="206"/>
      <c r="C103" s="208" t="s">
        <v>758</v>
      </c>
      <c r="D103" s="208"/>
      <c r="E103" s="208"/>
      <c r="F103" s="208" t="s">
        <v>759</v>
      </c>
      <c r="G103" s="209"/>
      <c r="H103" s="208" t="s">
        <v>57</v>
      </c>
      <c r="I103" s="208" t="s">
        <v>60</v>
      </c>
      <c r="J103" s="208" t="s">
        <v>760</v>
      </c>
      <c r="K103" s="207"/>
    </row>
    <row r="104" spans="2:11" ht="17.25" customHeight="1">
      <c r="B104" s="206"/>
      <c r="C104" s="210" t="s">
        <v>761</v>
      </c>
      <c r="D104" s="210"/>
      <c r="E104" s="210"/>
      <c r="F104" s="211" t="s">
        <v>762</v>
      </c>
      <c r="G104" s="212"/>
      <c r="H104" s="210"/>
      <c r="I104" s="210"/>
      <c r="J104" s="210" t="s">
        <v>763</v>
      </c>
      <c r="K104" s="207"/>
    </row>
    <row r="105" spans="2:11" ht="5.25" customHeight="1">
      <c r="B105" s="206"/>
      <c r="C105" s="208"/>
      <c r="D105" s="208"/>
      <c r="E105" s="208"/>
      <c r="F105" s="208"/>
      <c r="G105" s="209"/>
      <c r="H105" s="208"/>
      <c r="I105" s="208"/>
      <c r="J105" s="208"/>
      <c r="K105" s="207"/>
    </row>
    <row r="106" spans="2:11" ht="15" customHeight="1">
      <c r="B106" s="206"/>
      <c r="C106" s="2" t="s">
        <v>56</v>
      </c>
      <c r="D106" s="215"/>
      <c r="E106" s="215"/>
      <c r="F106" s="190" t="s">
        <v>764</v>
      </c>
      <c r="G106" s="2"/>
      <c r="H106" s="2" t="s">
        <v>804</v>
      </c>
      <c r="I106" s="2" t="s">
        <v>766</v>
      </c>
      <c r="J106" s="2">
        <v>20</v>
      </c>
      <c r="K106" s="207"/>
    </row>
    <row r="107" spans="2:11" ht="15" customHeight="1">
      <c r="B107" s="206"/>
      <c r="C107" s="2" t="s">
        <v>767</v>
      </c>
      <c r="D107" s="2"/>
      <c r="E107" s="2"/>
      <c r="F107" s="190" t="s">
        <v>764</v>
      </c>
      <c r="G107" s="2"/>
      <c r="H107" s="2" t="s">
        <v>804</v>
      </c>
      <c r="I107" s="2" t="s">
        <v>766</v>
      </c>
      <c r="J107" s="2">
        <v>120</v>
      </c>
      <c r="K107" s="207"/>
    </row>
    <row r="108" spans="2:11" ht="15" customHeight="1">
      <c r="B108" s="216"/>
      <c r="C108" s="2" t="s">
        <v>769</v>
      </c>
      <c r="D108" s="2"/>
      <c r="E108" s="2"/>
      <c r="F108" s="190" t="s">
        <v>770</v>
      </c>
      <c r="G108" s="2"/>
      <c r="H108" s="2" t="s">
        <v>804</v>
      </c>
      <c r="I108" s="2" t="s">
        <v>766</v>
      </c>
      <c r="J108" s="2">
        <v>50</v>
      </c>
      <c r="K108" s="207"/>
    </row>
    <row r="109" spans="2:11" ht="15" customHeight="1">
      <c r="B109" s="216"/>
      <c r="C109" s="2" t="s">
        <v>772</v>
      </c>
      <c r="D109" s="2"/>
      <c r="E109" s="2"/>
      <c r="F109" s="190" t="s">
        <v>764</v>
      </c>
      <c r="G109" s="2"/>
      <c r="H109" s="2" t="s">
        <v>804</v>
      </c>
      <c r="I109" s="2" t="s">
        <v>774</v>
      </c>
      <c r="J109" s="2"/>
      <c r="K109" s="207"/>
    </row>
    <row r="110" spans="2:11" ht="15" customHeight="1">
      <c r="B110" s="216"/>
      <c r="C110" s="2" t="s">
        <v>783</v>
      </c>
      <c r="D110" s="2"/>
      <c r="E110" s="2"/>
      <c r="F110" s="190" t="s">
        <v>770</v>
      </c>
      <c r="G110" s="2"/>
      <c r="H110" s="2" t="s">
        <v>804</v>
      </c>
      <c r="I110" s="2" t="s">
        <v>766</v>
      </c>
      <c r="J110" s="2">
        <v>50</v>
      </c>
      <c r="K110" s="207"/>
    </row>
    <row r="111" spans="2:11" ht="15" customHeight="1">
      <c r="B111" s="216"/>
      <c r="C111" s="2" t="s">
        <v>791</v>
      </c>
      <c r="D111" s="2"/>
      <c r="E111" s="2"/>
      <c r="F111" s="190" t="s">
        <v>770</v>
      </c>
      <c r="G111" s="2"/>
      <c r="H111" s="2" t="s">
        <v>804</v>
      </c>
      <c r="I111" s="2" t="s">
        <v>766</v>
      </c>
      <c r="J111" s="2">
        <v>50</v>
      </c>
      <c r="K111" s="207"/>
    </row>
    <row r="112" spans="2:11" ht="15" customHeight="1">
      <c r="B112" s="216"/>
      <c r="C112" s="2" t="s">
        <v>789</v>
      </c>
      <c r="D112" s="2"/>
      <c r="E112" s="2"/>
      <c r="F112" s="190" t="s">
        <v>770</v>
      </c>
      <c r="G112" s="2"/>
      <c r="H112" s="2" t="s">
        <v>804</v>
      </c>
      <c r="I112" s="2" t="s">
        <v>766</v>
      </c>
      <c r="J112" s="2">
        <v>50</v>
      </c>
      <c r="K112" s="207"/>
    </row>
    <row r="113" spans="2:11" ht="15" customHeight="1">
      <c r="B113" s="216"/>
      <c r="C113" s="2" t="s">
        <v>56</v>
      </c>
      <c r="D113" s="2"/>
      <c r="E113" s="2"/>
      <c r="F113" s="190" t="s">
        <v>764</v>
      </c>
      <c r="G113" s="2"/>
      <c r="H113" s="2" t="s">
        <v>805</v>
      </c>
      <c r="I113" s="2" t="s">
        <v>766</v>
      </c>
      <c r="J113" s="2">
        <v>20</v>
      </c>
      <c r="K113" s="207"/>
    </row>
    <row r="114" spans="2:11" ht="15" customHeight="1">
      <c r="B114" s="216"/>
      <c r="C114" s="2" t="s">
        <v>806</v>
      </c>
      <c r="D114" s="2"/>
      <c r="E114" s="2"/>
      <c r="F114" s="190" t="s">
        <v>764</v>
      </c>
      <c r="G114" s="2"/>
      <c r="H114" s="2" t="s">
        <v>807</v>
      </c>
      <c r="I114" s="2" t="s">
        <v>766</v>
      </c>
      <c r="J114" s="2">
        <v>120</v>
      </c>
      <c r="K114" s="207"/>
    </row>
    <row r="115" spans="2:11" ht="15" customHeight="1">
      <c r="B115" s="216"/>
      <c r="C115" s="2" t="s">
        <v>41</v>
      </c>
      <c r="D115" s="2"/>
      <c r="E115" s="2"/>
      <c r="F115" s="190" t="s">
        <v>764</v>
      </c>
      <c r="G115" s="2"/>
      <c r="H115" s="2" t="s">
        <v>808</v>
      </c>
      <c r="I115" s="2" t="s">
        <v>799</v>
      </c>
      <c r="J115" s="2"/>
      <c r="K115" s="207"/>
    </row>
    <row r="116" spans="2:11" ht="15" customHeight="1">
      <c r="B116" s="216"/>
      <c r="C116" s="2" t="s">
        <v>51</v>
      </c>
      <c r="D116" s="2"/>
      <c r="E116" s="2"/>
      <c r="F116" s="190" t="s">
        <v>764</v>
      </c>
      <c r="G116" s="2"/>
      <c r="H116" s="2" t="s">
        <v>809</v>
      </c>
      <c r="I116" s="2" t="s">
        <v>799</v>
      </c>
      <c r="J116" s="2"/>
      <c r="K116" s="207"/>
    </row>
    <row r="117" spans="2:11" ht="15" customHeight="1">
      <c r="B117" s="216"/>
      <c r="C117" s="2" t="s">
        <v>60</v>
      </c>
      <c r="D117" s="2"/>
      <c r="E117" s="2"/>
      <c r="F117" s="190" t="s">
        <v>764</v>
      </c>
      <c r="G117" s="2"/>
      <c r="H117" s="2" t="s">
        <v>810</v>
      </c>
      <c r="I117" s="2" t="s">
        <v>811</v>
      </c>
      <c r="J117" s="2"/>
      <c r="K117" s="207"/>
    </row>
    <row r="118" spans="2:11" ht="15" customHeight="1">
      <c r="B118" s="217"/>
      <c r="C118" s="222"/>
      <c r="D118" s="222"/>
      <c r="E118" s="222"/>
      <c r="F118" s="222"/>
      <c r="G118" s="222"/>
      <c r="H118" s="222"/>
      <c r="I118" s="222"/>
      <c r="J118" s="222"/>
      <c r="K118" s="219"/>
    </row>
    <row r="119" spans="2:11" ht="18.75" customHeight="1">
      <c r="B119" s="223"/>
      <c r="C119" s="224"/>
      <c r="D119" s="224"/>
      <c r="E119" s="224"/>
      <c r="F119" s="225"/>
      <c r="G119" s="224"/>
      <c r="H119" s="224"/>
      <c r="I119" s="224"/>
      <c r="J119" s="224"/>
      <c r="K119" s="223"/>
    </row>
    <row r="120" spans="2:11" ht="18.75" customHeight="1"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2:11" ht="7.5" customHeight="1">
      <c r="B121" s="226"/>
      <c r="C121" s="227"/>
      <c r="D121" s="227"/>
      <c r="E121" s="227"/>
      <c r="F121" s="227"/>
      <c r="G121" s="227"/>
      <c r="H121" s="227"/>
      <c r="I121" s="227"/>
      <c r="J121" s="227"/>
      <c r="K121" s="228"/>
    </row>
    <row r="122" spans="2:11" ht="45" customHeight="1">
      <c r="B122" s="229"/>
      <c r="C122" s="298" t="s">
        <v>812</v>
      </c>
      <c r="D122" s="298"/>
      <c r="E122" s="298"/>
      <c r="F122" s="298"/>
      <c r="G122" s="298"/>
      <c r="H122" s="298"/>
      <c r="I122" s="298"/>
      <c r="J122" s="298"/>
      <c r="K122" s="230"/>
    </row>
    <row r="123" spans="2:11" ht="17.25" customHeight="1">
      <c r="B123" s="231"/>
      <c r="C123" s="208" t="s">
        <v>758</v>
      </c>
      <c r="D123" s="208"/>
      <c r="E123" s="208"/>
      <c r="F123" s="208" t="s">
        <v>759</v>
      </c>
      <c r="G123" s="209"/>
      <c r="H123" s="208" t="s">
        <v>57</v>
      </c>
      <c r="I123" s="208" t="s">
        <v>60</v>
      </c>
      <c r="J123" s="208" t="s">
        <v>760</v>
      </c>
      <c r="K123" s="232"/>
    </row>
    <row r="124" spans="2:11" ht="17.25" customHeight="1">
      <c r="B124" s="231"/>
      <c r="C124" s="210" t="s">
        <v>761</v>
      </c>
      <c r="D124" s="210"/>
      <c r="E124" s="210"/>
      <c r="F124" s="211" t="s">
        <v>762</v>
      </c>
      <c r="G124" s="212"/>
      <c r="H124" s="210"/>
      <c r="I124" s="210"/>
      <c r="J124" s="210" t="s">
        <v>763</v>
      </c>
      <c r="K124" s="232"/>
    </row>
    <row r="125" spans="2:11" ht="5.25" customHeight="1">
      <c r="B125" s="233"/>
      <c r="C125" s="213"/>
      <c r="D125" s="213"/>
      <c r="E125" s="213"/>
      <c r="F125" s="213"/>
      <c r="G125" s="214"/>
      <c r="H125" s="213"/>
      <c r="I125" s="213"/>
      <c r="J125" s="213"/>
      <c r="K125" s="234"/>
    </row>
    <row r="126" spans="2:11" ht="15" customHeight="1">
      <c r="B126" s="233"/>
      <c r="C126" s="2" t="s">
        <v>767</v>
      </c>
      <c r="D126" s="215"/>
      <c r="E126" s="215"/>
      <c r="F126" s="190" t="s">
        <v>764</v>
      </c>
      <c r="G126" s="2"/>
      <c r="H126" s="2" t="s">
        <v>804</v>
      </c>
      <c r="I126" s="2" t="s">
        <v>766</v>
      </c>
      <c r="J126" s="2">
        <v>120</v>
      </c>
      <c r="K126" s="235"/>
    </row>
    <row r="127" spans="2:11" ht="15" customHeight="1">
      <c r="B127" s="233"/>
      <c r="C127" s="2" t="s">
        <v>813</v>
      </c>
      <c r="D127" s="2"/>
      <c r="E127" s="2"/>
      <c r="F127" s="190" t="s">
        <v>764</v>
      </c>
      <c r="G127" s="2"/>
      <c r="H127" s="2" t="s">
        <v>814</v>
      </c>
      <c r="I127" s="2" t="s">
        <v>766</v>
      </c>
      <c r="J127" s="2" t="s">
        <v>815</v>
      </c>
      <c r="K127" s="235"/>
    </row>
    <row r="128" spans="2:11" ht="15" customHeight="1">
      <c r="B128" s="233"/>
      <c r="C128" s="2" t="s">
        <v>712</v>
      </c>
      <c r="D128" s="2"/>
      <c r="E128" s="2"/>
      <c r="F128" s="190" t="s">
        <v>764</v>
      </c>
      <c r="G128" s="2"/>
      <c r="H128" s="2" t="s">
        <v>816</v>
      </c>
      <c r="I128" s="2" t="s">
        <v>766</v>
      </c>
      <c r="J128" s="2" t="s">
        <v>815</v>
      </c>
      <c r="K128" s="235"/>
    </row>
    <row r="129" spans="2:11" ht="15" customHeight="1">
      <c r="B129" s="233"/>
      <c r="C129" s="2" t="s">
        <v>775</v>
      </c>
      <c r="D129" s="2"/>
      <c r="E129" s="2"/>
      <c r="F129" s="190" t="s">
        <v>770</v>
      </c>
      <c r="G129" s="2"/>
      <c r="H129" s="2" t="s">
        <v>776</v>
      </c>
      <c r="I129" s="2" t="s">
        <v>766</v>
      </c>
      <c r="J129" s="2">
        <v>15</v>
      </c>
      <c r="K129" s="235"/>
    </row>
    <row r="130" spans="2:11" ht="15" customHeight="1">
      <c r="B130" s="233"/>
      <c r="C130" s="2" t="s">
        <v>777</v>
      </c>
      <c r="D130" s="2"/>
      <c r="E130" s="2"/>
      <c r="F130" s="190" t="s">
        <v>770</v>
      </c>
      <c r="G130" s="2"/>
      <c r="H130" s="2" t="s">
        <v>778</v>
      </c>
      <c r="I130" s="2" t="s">
        <v>766</v>
      </c>
      <c r="J130" s="2">
        <v>15</v>
      </c>
      <c r="K130" s="235"/>
    </row>
    <row r="131" spans="2:11" ht="15" customHeight="1">
      <c r="B131" s="233"/>
      <c r="C131" s="2" t="s">
        <v>779</v>
      </c>
      <c r="D131" s="2"/>
      <c r="E131" s="2"/>
      <c r="F131" s="190" t="s">
        <v>770</v>
      </c>
      <c r="G131" s="2"/>
      <c r="H131" s="2" t="s">
        <v>780</v>
      </c>
      <c r="I131" s="2" t="s">
        <v>766</v>
      </c>
      <c r="J131" s="2">
        <v>20</v>
      </c>
      <c r="K131" s="235"/>
    </row>
    <row r="132" spans="2:11" ht="15" customHeight="1">
      <c r="B132" s="233"/>
      <c r="C132" s="2" t="s">
        <v>781</v>
      </c>
      <c r="D132" s="2"/>
      <c r="E132" s="2"/>
      <c r="F132" s="190" t="s">
        <v>770</v>
      </c>
      <c r="G132" s="2"/>
      <c r="H132" s="2" t="s">
        <v>782</v>
      </c>
      <c r="I132" s="2" t="s">
        <v>766</v>
      </c>
      <c r="J132" s="2">
        <v>20</v>
      </c>
      <c r="K132" s="235"/>
    </row>
    <row r="133" spans="2:11" ht="15" customHeight="1">
      <c r="B133" s="233"/>
      <c r="C133" s="2" t="s">
        <v>769</v>
      </c>
      <c r="D133" s="2"/>
      <c r="E133" s="2"/>
      <c r="F133" s="190" t="s">
        <v>770</v>
      </c>
      <c r="G133" s="2"/>
      <c r="H133" s="2" t="s">
        <v>804</v>
      </c>
      <c r="I133" s="2" t="s">
        <v>766</v>
      </c>
      <c r="J133" s="2">
        <v>50</v>
      </c>
      <c r="K133" s="235"/>
    </row>
    <row r="134" spans="2:11" ht="15" customHeight="1">
      <c r="B134" s="233"/>
      <c r="C134" s="2" t="s">
        <v>783</v>
      </c>
      <c r="D134" s="2"/>
      <c r="E134" s="2"/>
      <c r="F134" s="190" t="s">
        <v>770</v>
      </c>
      <c r="G134" s="2"/>
      <c r="H134" s="2" t="s">
        <v>804</v>
      </c>
      <c r="I134" s="2" t="s">
        <v>766</v>
      </c>
      <c r="J134" s="2">
        <v>50</v>
      </c>
      <c r="K134" s="235"/>
    </row>
    <row r="135" spans="2:11" ht="15" customHeight="1">
      <c r="B135" s="233"/>
      <c r="C135" s="2" t="s">
        <v>789</v>
      </c>
      <c r="D135" s="2"/>
      <c r="E135" s="2"/>
      <c r="F135" s="190" t="s">
        <v>770</v>
      </c>
      <c r="G135" s="2"/>
      <c r="H135" s="2" t="s">
        <v>804</v>
      </c>
      <c r="I135" s="2" t="s">
        <v>766</v>
      </c>
      <c r="J135" s="2">
        <v>50</v>
      </c>
      <c r="K135" s="235"/>
    </row>
    <row r="136" spans="2:11" ht="15" customHeight="1">
      <c r="B136" s="233"/>
      <c r="C136" s="2" t="s">
        <v>791</v>
      </c>
      <c r="D136" s="2"/>
      <c r="E136" s="2"/>
      <c r="F136" s="190" t="s">
        <v>770</v>
      </c>
      <c r="G136" s="2"/>
      <c r="H136" s="2" t="s">
        <v>804</v>
      </c>
      <c r="I136" s="2" t="s">
        <v>766</v>
      </c>
      <c r="J136" s="2">
        <v>50</v>
      </c>
      <c r="K136" s="235"/>
    </row>
    <row r="137" spans="2:11" ht="15" customHeight="1">
      <c r="B137" s="233"/>
      <c r="C137" s="2" t="s">
        <v>792</v>
      </c>
      <c r="D137" s="2"/>
      <c r="E137" s="2"/>
      <c r="F137" s="190" t="s">
        <v>770</v>
      </c>
      <c r="G137" s="2"/>
      <c r="H137" s="2" t="s">
        <v>817</v>
      </c>
      <c r="I137" s="2" t="s">
        <v>766</v>
      </c>
      <c r="J137" s="2">
        <v>255</v>
      </c>
      <c r="K137" s="235"/>
    </row>
    <row r="138" spans="2:11" ht="15" customHeight="1">
      <c r="B138" s="233"/>
      <c r="C138" s="2" t="s">
        <v>794</v>
      </c>
      <c r="D138" s="2"/>
      <c r="E138" s="2"/>
      <c r="F138" s="190" t="s">
        <v>764</v>
      </c>
      <c r="G138" s="2"/>
      <c r="H138" s="2" t="s">
        <v>818</v>
      </c>
      <c r="I138" s="2" t="s">
        <v>796</v>
      </c>
      <c r="J138" s="2"/>
      <c r="K138" s="235"/>
    </row>
    <row r="139" spans="2:11" ht="15" customHeight="1">
      <c r="B139" s="233"/>
      <c r="C139" s="2" t="s">
        <v>797</v>
      </c>
      <c r="D139" s="2"/>
      <c r="E139" s="2"/>
      <c r="F139" s="190" t="s">
        <v>764</v>
      </c>
      <c r="G139" s="2"/>
      <c r="H139" s="2" t="s">
        <v>819</v>
      </c>
      <c r="I139" s="2" t="s">
        <v>799</v>
      </c>
      <c r="J139" s="2"/>
      <c r="K139" s="235"/>
    </row>
    <row r="140" spans="2:11" ht="15" customHeight="1">
      <c r="B140" s="233"/>
      <c r="C140" s="2" t="s">
        <v>800</v>
      </c>
      <c r="D140" s="2"/>
      <c r="E140" s="2"/>
      <c r="F140" s="190" t="s">
        <v>764</v>
      </c>
      <c r="G140" s="2"/>
      <c r="H140" s="2" t="s">
        <v>800</v>
      </c>
      <c r="I140" s="2" t="s">
        <v>799</v>
      </c>
      <c r="J140" s="2"/>
      <c r="K140" s="235"/>
    </row>
    <row r="141" spans="2:11" ht="15" customHeight="1">
      <c r="B141" s="233"/>
      <c r="C141" s="2" t="s">
        <v>41</v>
      </c>
      <c r="D141" s="2"/>
      <c r="E141" s="2"/>
      <c r="F141" s="190" t="s">
        <v>764</v>
      </c>
      <c r="G141" s="2"/>
      <c r="H141" s="2" t="s">
        <v>820</v>
      </c>
      <c r="I141" s="2" t="s">
        <v>799</v>
      </c>
      <c r="J141" s="2"/>
      <c r="K141" s="235"/>
    </row>
    <row r="142" spans="2:11" ht="15" customHeight="1">
      <c r="B142" s="233"/>
      <c r="C142" s="2" t="s">
        <v>821</v>
      </c>
      <c r="D142" s="2"/>
      <c r="E142" s="2"/>
      <c r="F142" s="190" t="s">
        <v>764</v>
      </c>
      <c r="G142" s="2"/>
      <c r="H142" s="2" t="s">
        <v>822</v>
      </c>
      <c r="I142" s="2" t="s">
        <v>799</v>
      </c>
      <c r="J142" s="2"/>
      <c r="K142" s="235"/>
    </row>
    <row r="143" spans="2:11" ht="15" customHeight="1">
      <c r="B143" s="236"/>
      <c r="C143" s="237"/>
      <c r="D143" s="237"/>
      <c r="E143" s="237"/>
      <c r="F143" s="237"/>
      <c r="G143" s="237"/>
      <c r="H143" s="237"/>
      <c r="I143" s="237"/>
      <c r="J143" s="237"/>
      <c r="K143" s="238"/>
    </row>
    <row r="144" spans="2:11" ht="18.75" customHeight="1">
      <c r="B144" s="224"/>
      <c r="C144" s="224"/>
      <c r="D144" s="224"/>
      <c r="E144" s="224"/>
      <c r="F144" s="225"/>
      <c r="G144" s="224"/>
      <c r="H144" s="224"/>
      <c r="I144" s="224"/>
      <c r="J144" s="224"/>
      <c r="K144" s="224"/>
    </row>
    <row r="145" spans="2:11" ht="18.75" customHeight="1"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</row>
    <row r="146" spans="2:11" ht="7.5" customHeight="1">
      <c r="B146" s="203"/>
      <c r="C146" s="204"/>
      <c r="D146" s="204"/>
      <c r="E146" s="204"/>
      <c r="F146" s="204"/>
      <c r="G146" s="204"/>
      <c r="H146" s="204"/>
      <c r="I146" s="204"/>
      <c r="J146" s="204"/>
      <c r="K146" s="205"/>
    </row>
    <row r="147" spans="2:11" ht="45" customHeight="1">
      <c r="B147" s="206"/>
      <c r="C147" s="302" t="s">
        <v>823</v>
      </c>
      <c r="D147" s="302"/>
      <c r="E147" s="302"/>
      <c r="F147" s="302"/>
      <c r="G147" s="302"/>
      <c r="H147" s="302"/>
      <c r="I147" s="302"/>
      <c r="J147" s="302"/>
      <c r="K147" s="207"/>
    </row>
    <row r="148" spans="2:11" ht="17.25" customHeight="1">
      <c r="B148" s="206"/>
      <c r="C148" s="208" t="s">
        <v>758</v>
      </c>
      <c r="D148" s="208"/>
      <c r="E148" s="208"/>
      <c r="F148" s="208" t="s">
        <v>759</v>
      </c>
      <c r="G148" s="209"/>
      <c r="H148" s="208" t="s">
        <v>57</v>
      </c>
      <c r="I148" s="208" t="s">
        <v>60</v>
      </c>
      <c r="J148" s="208" t="s">
        <v>760</v>
      </c>
      <c r="K148" s="207"/>
    </row>
    <row r="149" spans="2:11" ht="17.25" customHeight="1">
      <c r="B149" s="206"/>
      <c r="C149" s="210" t="s">
        <v>761</v>
      </c>
      <c r="D149" s="210"/>
      <c r="E149" s="210"/>
      <c r="F149" s="211" t="s">
        <v>762</v>
      </c>
      <c r="G149" s="212"/>
      <c r="H149" s="210"/>
      <c r="I149" s="210"/>
      <c r="J149" s="210" t="s">
        <v>763</v>
      </c>
      <c r="K149" s="207"/>
    </row>
    <row r="150" spans="2:11" ht="5.25" customHeight="1">
      <c r="B150" s="216"/>
      <c r="C150" s="213"/>
      <c r="D150" s="213"/>
      <c r="E150" s="213"/>
      <c r="F150" s="213"/>
      <c r="G150" s="214"/>
      <c r="H150" s="213"/>
      <c r="I150" s="213"/>
      <c r="J150" s="213"/>
      <c r="K150" s="235"/>
    </row>
    <row r="151" spans="2:11" ht="15" customHeight="1">
      <c r="B151" s="216"/>
      <c r="C151" s="239" t="s">
        <v>767</v>
      </c>
      <c r="D151" s="2"/>
      <c r="E151" s="2"/>
      <c r="F151" s="240" t="s">
        <v>764</v>
      </c>
      <c r="G151" s="2"/>
      <c r="H151" s="239" t="s">
        <v>804</v>
      </c>
      <c r="I151" s="239" t="s">
        <v>766</v>
      </c>
      <c r="J151" s="239">
        <v>120</v>
      </c>
      <c r="K151" s="235"/>
    </row>
    <row r="152" spans="2:11" ht="15" customHeight="1">
      <c r="B152" s="216"/>
      <c r="C152" s="239" t="s">
        <v>813</v>
      </c>
      <c r="D152" s="2"/>
      <c r="E152" s="2"/>
      <c r="F152" s="240" t="s">
        <v>764</v>
      </c>
      <c r="G152" s="2"/>
      <c r="H152" s="239" t="s">
        <v>824</v>
      </c>
      <c r="I152" s="239" t="s">
        <v>766</v>
      </c>
      <c r="J152" s="239" t="s">
        <v>815</v>
      </c>
      <c r="K152" s="235"/>
    </row>
    <row r="153" spans="2:11" ht="15" customHeight="1">
      <c r="B153" s="216"/>
      <c r="C153" s="239" t="s">
        <v>712</v>
      </c>
      <c r="D153" s="2"/>
      <c r="E153" s="2"/>
      <c r="F153" s="240" t="s">
        <v>764</v>
      </c>
      <c r="G153" s="2"/>
      <c r="H153" s="239" t="s">
        <v>825</v>
      </c>
      <c r="I153" s="239" t="s">
        <v>766</v>
      </c>
      <c r="J153" s="239" t="s">
        <v>815</v>
      </c>
      <c r="K153" s="235"/>
    </row>
    <row r="154" spans="2:11" ht="15" customHeight="1">
      <c r="B154" s="216"/>
      <c r="C154" s="239" t="s">
        <v>769</v>
      </c>
      <c r="D154" s="2"/>
      <c r="E154" s="2"/>
      <c r="F154" s="240" t="s">
        <v>770</v>
      </c>
      <c r="G154" s="2"/>
      <c r="H154" s="239" t="s">
        <v>804</v>
      </c>
      <c r="I154" s="239" t="s">
        <v>766</v>
      </c>
      <c r="J154" s="239">
        <v>50</v>
      </c>
      <c r="K154" s="235"/>
    </row>
    <row r="155" spans="2:11" ht="15" customHeight="1">
      <c r="B155" s="216"/>
      <c r="C155" s="239" t="s">
        <v>772</v>
      </c>
      <c r="D155" s="2"/>
      <c r="E155" s="2"/>
      <c r="F155" s="240" t="s">
        <v>764</v>
      </c>
      <c r="G155" s="2"/>
      <c r="H155" s="239" t="s">
        <v>804</v>
      </c>
      <c r="I155" s="239" t="s">
        <v>774</v>
      </c>
      <c r="J155" s="239"/>
      <c r="K155" s="235"/>
    </row>
    <row r="156" spans="2:11" ht="15" customHeight="1">
      <c r="B156" s="216"/>
      <c r="C156" s="239" t="s">
        <v>783</v>
      </c>
      <c r="D156" s="2"/>
      <c r="E156" s="2"/>
      <c r="F156" s="240" t="s">
        <v>770</v>
      </c>
      <c r="G156" s="2"/>
      <c r="H156" s="239" t="s">
        <v>804</v>
      </c>
      <c r="I156" s="239" t="s">
        <v>766</v>
      </c>
      <c r="J156" s="239">
        <v>50</v>
      </c>
      <c r="K156" s="235"/>
    </row>
    <row r="157" spans="2:11" ht="15" customHeight="1">
      <c r="B157" s="216"/>
      <c r="C157" s="239" t="s">
        <v>791</v>
      </c>
      <c r="D157" s="2"/>
      <c r="E157" s="2"/>
      <c r="F157" s="240" t="s">
        <v>770</v>
      </c>
      <c r="G157" s="2"/>
      <c r="H157" s="239" t="s">
        <v>804</v>
      </c>
      <c r="I157" s="239" t="s">
        <v>766</v>
      </c>
      <c r="J157" s="239">
        <v>50</v>
      </c>
      <c r="K157" s="235"/>
    </row>
    <row r="158" spans="2:11" ht="15" customHeight="1">
      <c r="B158" s="216"/>
      <c r="C158" s="239" t="s">
        <v>789</v>
      </c>
      <c r="D158" s="2"/>
      <c r="E158" s="2"/>
      <c r="F158" s="240" t="s">
        <v>770</v>
      </c>
      <c r="G158" s="2"/>
      <c r="H158" s="239" t="s">
        <v>804</v>
      </c>
      <c r="I158" s="239" t="s">
        <v>766</v>
      </c>
      <c r="J158" s="239">
        <v>50</v>
      </c>
      <c r="K158" s="235"/>
    </row>
    <row r="159" spans="2:11" ht="15" customHeight="1">
      <c r="B159" s="216"/>
      <c r="C159" s="239" t="s">
        <v>99</v>
      </c>
      <c r="D159" s="2"/>
      <c r="E159" s="2"/>
      <c r="F159" s="240" t="s">
        <v>764</v>
      </c>
      <c r="G159" s="2"/>
      <c r="H159" s="239" t="s">
        <v>826</v>
      </c>
      <c r="I159" s="239" t="s">
        <v>766</v>
      </c>
      <c r="J159" s="239" t="s">
        <v>827</v>
      </c>
      <c r="K159" s="235"/>
    </row>
    <row r="160" spans="2:11" ht="15" customHeight="1">
      <c r="B160" s="216"/>
      <c r="C160" s="239" t="s">
        <v>828</v>
      </c>
      <c r="D160" s="2"/>
      <c r="E160" s="2"/>
      <c r="F160" s="240" t="s">
        <v>764</v>
      </c>
      <c r="G160" s="2"/>
      <c r="H160" s="239" t="s">
        <v>829</v>
      </c>
      <c r="I160" s="239" t="s">
        <v>799</v>
      </c>
      <c r="J160" s="239"/>
      <c r="K160" s="235"/>
    </row>
    <row r="161" spans="2:11" ht="15" customHeight="1">
      <c r="B161" s="241"/>
      <c r="C161" s="222"/>
      <c r="D161" s="222"/>
      <c r="E161" s="222"/>
      <c r="F161" s="222"/>
      <c r="G161" s="222"/>
      <c r="H161" s="222"/>
      <c r="I161" s="222"/>
      <c r="J161" s="222"/>
      <c r="K161" s="242"/>
    </row>
    <row r="162" spans="2:11" ht="18.75" customHeight="1">
      <c r="B162" s="224"/>
      <c r="C162" s="214"/>
      <c r="D162" s="214"/>
      <c r="E162" s="214"/>
      <c r="F162" s="243"/>
      <c r="G162" s="214"/>
      <c r="H162" s="214"/>
      <c r="I162" s="214"/>
      <c r="J162" s="214"/>
      <c r="K162" s="224"/>
    </row>
    <row r="163" spans="2:11" ht="18.75" customHeight="1"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</row>
    <row r="164" spans="2:11" ht="7.5" customHeight="1">
      <c r="B164" s="187"/>
      <c r="C164" s="188"/>
      <c r="D164" s="188"/>
      <c r="E164" s="188"/>
      <c r="F164" s="188"/>
      <c r="G164" s="188"/>
      <c r="H164" s="188"/>
      <c r="I164" s="188"/>
      <c r="J164" s="188"/>
      <c r="K164" s="189"/>
    </row>
    <row r="165" spans="2:11" ht="45" customHeight="1">
      <c r="B165" s="191"/>
      <c r="C165" s="298" t="s">
        <v>830</v>
      </c>
      <c r="D165" s="298"/>
      <c r="E165" s="298"/>
      <c r="F165" s="298"/>
      <c r="G165" s="298"/>
      <c r="H165" s="298"/>
      <c r="I165" s="298"/>
      <c r="J165" s="298"/>
      <c r="K165" s="192"/>
    </row>
    <row r="166" spans="2:11" ht="17.25" customHeight="1">
      <c r="B166" s="191"/>
      <c r="C166" s="208" t="s">
        <v>758</v>
      </c>
      <c r="D166" s="208"/>
      <c r="E166" s="208"/>
      <c r="F166" s="208" t="s">
        <v>759</v>
      </c>
      <c r="G166" s="244"/>
      <c r="H166" s="245" t="s">
        <v>57</v>
      </c>
      <c r="I166" s="245" t="s">
        <v>60</v>
      </c>
      <c r="J166" s="208" t="s">
        <v>760</v>
      </c>
      <c r="K166" s="192"/>
    </row>
    <row r="167" spans="2:11" ht="17.25" customHeight="1">
      <c r="B167" s="193"/>
      <c r="C167" s="210" t="s">
        <v>761</v>
      </c>
      <c r="D167" s="210"/>
      <c r="E167" s="210"/>
      <c r="F167" s="211" t="s">
        <v>762</v>
      </c>
      <c r="G167" s="246"/>
      <c r="H167" s="247"/>
      <c r="I167" s="247"/>
      <c r="J167" s="210" t="s">
        <v>763</v>
      </c>
      <c r="K167" s="194"/>
    </row>
    <row r="168" spans="2:11" ht="5.25" customHeight="1">
      <c r="B168" s="216"/>
      <c r="C168" s="213"/>
      <c r="D168" s="213"/>
      <c r="E168" s="213"/>
      <c r="F168" s="213"/>
      <c r="G168" s="214"/>
      <c r="H168" s="213"/>
      <c r="I168" s="213"/>
      <c r="J168" s="213"/>
      <c r="K168" s="235"/>
    </row>
    <row r="169" spans="2:11" ht="15" customHeight="1">
      <c r="B169" s="216"/>
      <c r="C169" s="2" t="s">
        <v>767</v>
      </c>
      <c r="D169" s="2"/>
      <c r="E169" s="2"/>
      <c r="F169" s="190" t="s">
        <v>764</v>
      </c>
      <c r="G169" s="2"/>
      <c r="H169" s="2" t="s">
        <v>804</v>
      </c>
      <c r="I169" s="2" t="s">
        <v>766</v>
      </c>
      <c r="J169" s="2">
        <v>120</v>
      </c>
      <c r="K169" s="235"/>
    </row>
    <row r="170" spans="2:11" ht="15" customHeight="1">
      <c r="B170" s="216"/>
      <c r="C170" s="2" t="s">
        <v>813</v>
      </c>
      <c r="D170" s="2"/>
      <c r="E170" s="2"/>
      <c r="F170" s="190" t="s">
        <v>764</v>
      </c>
      <c r="G170" s="2"/>
      <c r="H170" s="2" t="s">
        <v>814</v>
      </c>
      <c r="I170" s="2" t="s">
        <v>766</v>
      </c>
      <c r="J170" s="2" t="s">
        <v>815</v>
      </c>
      <c r="K170" s="235"/>
    </row>
    <row r="171" spans="2:11" ht="15" customHeight="1">
      <c r="B171" s="216"/>
      <c r="C171" s="2" t="s">
        <v>712</v>
      </c>
      <c r="D171" s="2"/>
      <c r="E171" s="2"/>
      <c r="F171" s="190" t="s">
        <v>764</v>
      </c>
      <c r="G171" s="2"/>
      <c r="H171" s="2" t="s">
        <v>831</v>
      </c>
      <c r="I171" s="2" t="s">
        <v>766</v>
      </c>
      <c r="J171" s="2" t="s">
        <v>815</v>
      </c>
      <c r="K171" s="235"/>
    </row>
    <row r="172" spans="2:11" ht="15" customHeight="1">
      <c r="B172" s="216"/>
      <c r="C172" s="2" t="s">
        <v>769</v>
      </c>
      <c r="D172" s="2"/>
      <c r="E172" s="2"/>
      <c r="F172" s="190" t="s">
        <v>770</v>
      </c>
      <c r="G172" s="2"/>
      <c r="H172" s="2" t="s">
        <v>831</v>
      </c>
      <c r="I172" s="2" t="s">
        <v>766</v>
      </c>
      <c r="J172" s="2">
        <v>50</v>
      </c>
      <c r="K172" s="235"/>
    </row>
    <row r="173" spans="2:11" ht="15" customHeight="1">
      <c r="B173" s="216"/>
      <c r="C173" s="2" t="s">
        <v>772</v>
      </c>
      <c r="D173" s="2"/>
      <c r="E173" s="2"/>
      <c r="F173" s="190" t="s">
        <v>764</v>
      </c>
      <c r="G173" s="2"/>
      <c r="H173" s="2" t="s">
        <v>831</v>
      </c>
      <c r="I173" s="2" t="s">
        <v>774</v>
      </c>
      <c r="J173" s="2"/>
      <c r="K173" s="235"/>
    </row>
    <row r="174" spans="2:11" ht="15" customHeight="1">
      <c r="B174" s="216"/>
      <c r="C174" s="2" t="s">
        <v>783</v>
      </c>
      <c r="D174" s="2"/>
      <c r="E174" s="2"/>
      <c r="F174" s="190" t="s">
        <v>770</v>
      </c>
      <c r="G174" s="2"/>
      <c r="H174" s="2" t="s">
        <v>831</v>
      </c>
      <c r="I174" s="2" t="s">
        <v>766</v>
      </c>
      <c r="J174" s="2">
        <v>50</v>
      </c>
      <c r="K174" s="235"/>
    </row>
    <row r="175" spans="2:11" ht="15" customHeight="1">
      <c r="B175" s="216"/>
      <c r="C175" s="2" t="s">
        <v>791</v>
      </c>
      <c r="D175" s="2"/>
      <c r="E175" s="2"/>
      <c r="F175" s="190" t="s">
        <v>770</v>
      </c>
      <c r="G175" s="2"/>
      <c r="H175" s="2" t="s">
        <v>831</v>
      </c>
      <c r="I175" s="2" t="s">
        <v>766</v>
      </c>
      <c r="J175" s="2">
        <v>50</v>
      </c>
      <c r="K175" s="235"/>
    </row>
    <row r="176" spans="2:11" ht="15" customHeight="1">
      <c r="B176" s="216"/>
      <c r="C176" s="2" t="s">
        <v>789</v>
      </c>
      <c r="D176" s="2"/>
      <c r="E176" s="2"/>
      <c r="F176" s="190" t="s">
        <v>770</v>
      </c>
      <c r="G176" s="2"/>
      <c r="H176" s="2" t="s">
        <v>831</v>
      </c>
      <c r="I176" s="2" t="s">
        <v>766</v>
      </c>
      <c r="J176" s="2">
        <v>50</v>
      </c>
      <c r="K176" s="235"/>
    </row>
    <row r="177" spans="2:11" ht="15" customHeight="1">
      <c r="B177" s="216"/>
      <c r="C177" s="2" t="s">
        <v>113</v>
      </c>
      <c r="D177" s="2"/>
      <c r="E177" s="2"/>
      <c r="F177" s="190" t="s">
        <v>764</v>
      </c>
      <c r="G177" s="2"/>
      <c r="H177" s="2" t="s">
        <v>832</v>
      </c>
      <c r="I177" s="2" t="s">
        <v>833</v>
      </c>
      <c r="J177" s="2"/>
      <c r="K177" s="235"/>
    </row>
    <row r="178" spans="2:11" ht="15" customHeight="1">
      <c r="B178" s="216"/>
      <c r="C178" s="2" t="s">
        <v>60</v>
      </c>
      <c r="D178" s="2"/>
      <c r="E178" s="2"/>
      <c r="F178" s="190" t="s">
        <v>764</v>
      </c>
      <c r="G178" s="2"/>
      <c r="H178" s="2" t="s">
        <v>834</v>
      </c>
      <c r="I178" s="2" t="s">
        <v>835</v>
      </c>
      <c r="J178" s="2">
        <v>1</v>
      </c>
      <c r="K178" s="235"/>
    </row>
    <row r="179" spans="2:11" ht="15" customHeight="1">
      <c r="B179" s="216"/>
      <c r="C179" s="2" t="s">
        <v>56</v>
      </c>
      <c r="D179" s="2"/>
      <c r="E179" s="2"/>
      <c r="F179" s="190" t="s">
        <v>764</v>
      </c>
      <c r="G179" s="2"/>
      <c r="H179" s="2" t="s">
        <v>836</v>
      </c>
      <c r="I179" s="2" t="s">
        <v>766</v>
      </c>
      <c r="J179" s="2">
        <v>20</v>
      </c>
      <c r="K179" s="235"/>
    </row>
    <row r="180" spans="2:11" ht="15" customHeight="1">
      <c r="B180" s="216"/>
      <c r="C180" s="2" t="s">
        <v>57</v>
      </c>
      <c r="D180" s="2"/>
      <c r="E180" s="2"/>
      <c r="F180" s="190" t="s">
        <v>764</v>
      </c>
      <c r="G180" s="2"/>
      <c r="H180" s="2" t="s">
        <v>837</v>
      </c>
      <c r="I180" s="2" t="s">
        <v>766</v>
      </c>
      <c r="J180" s="2">
        <v>255</v>
      </c>
      <c r="K180" s="235"/>
    </row>
    <row r="181" spans="2:11" ht="15" customHeight="1">
      <c r="B181" s="216"/>
      <c r="C181" s="2" t="s">
        <v>114</v>
      </c>
      <c r="D181" s="2"/>
      <c r="E181" s="2"/>
      <c r="F181" s="190" t="s">
        <v>764</v>
      </c>
      <c r="G181" s="2"/>
      <c r="H181" s="2" t="s">
        <v>728</v>
      </c>
      <c r="I181" s="2" t="s">
        <v>766</v>
      </c>
      <c r="J181" s="2">
        <v>10</v>
      </c>
      <c r="K181" s="235"/>
    </row>
    <row r="182" spans="2:11" ht="15" customHeight="1">
      <c r="B182" s="216"/>
      <c r="C182" s="2" t="s">
        <v>115</v>
      </c>
      <c r="D182" s="2"/>
      <c r="E182" s="2"/>
      <c r="F182" s="190" t="s">
        <v>764</v>
      </c>
      <c r="G182" s="2"/>
      <c r="H182" s="2" t="s">
        <v>838</v>
      </c>
      <c r="I182" s="2" t="s">
        <v>799</v>
      </c>
      <c r="J182" s="2"/>
      <c r="K182" s="235"/>
    </row>
    <row r="183" spans="2:11" ht="15" customHeight="1">
      <c r="B183" s="216"/>
      <c r="C183" s="2" t="s">
        <v>839</v>
      </c>
      <c r="D183" s="2"/>
      <c r="E183" s="2"/>
      <c r="F183" s="190" t="s">
        <v>764</v>
      </c>
      <c r="G183" s="2"/>
      <c r="H183" s="2" t="s">
        <v>840</v>
      </c>
      <c r="I183" s="2" t="s">
        <v>799</v>
      </c>
      <c r="J183" s="2"/>
      <c r="K183" s="235"/>
    </row>
    <row r="184" spans="2:11" ht="15" customHeight="1">
      <c r="B184" s="216"/>
      <c r="C184" s="2" t="s">
        <v>828</v>
      </c>
      <c r="D184" s="2"/>
      <c r="E184" s="2"/>
      <c r="F184" s="190" t="s">
        <v>764</v>
      </c>
      <c r="G184" s="2"/>
      <c r="H184" s="2" t="s">
        <v>841</v>
      </c>
      <c r="I184" s="2" t="s">
        <v>799</v>
      </c>
      <c r="J184" s="2"/>
      <c r="K184" s="235"/>
    </row>
    <row r="185" spans="2:11" ht="15" customHeight="1">
      <c r="B185" s="216"/>
      <c r="C185" s="2" t="s">
        <v>117</v>
      </c>
      <c r="D185" s="2"/>
      <c r="E185" s="2"/>
      <c r="F185" s="190" t="s">
        <v>770</v>
      </c>
      <c r="G185" s="2"/>
      <c r="H185" s="2" t="s">
        <v>842</v>
      </c>
      <c r="I185" s="2" t="s">
        <v>766</v>
      </c>
      <c r="J185" s="2">
        <v>50</v>
      </c>
      <c r="K185" s="235"/>
    </row>
    <row r="186" spans="2:11" ht="15" customHeight="1">
      <c r="B186" s="216"/>
      <c r="C186" s="2" t="s">
        <v>843</v>
      </c>
      <c r="D186" s="2"/>
      <c r="E186" s="2"/>
      <c r="F186" s="190" t="s">
        <v>770</v>
      </c>
      <c r="G186" s="2"/>
      <c r="H186" s="2" t="s">
        <v>844</v>
      </c>
      <c r="I186" s="2" t="s">
        <v>845</v>
      </c>
      <c r="J186" s="2"/>
      <c r="K186" s="235"/>
    </row>
    <row r="187" spans="2:11" ht="15" customHeight="1">
      <c r="B187" s="216"/>
      <c r="C187" s="2" t="s">
        <v>846</v>
      </c>
      <c r="D187" s="2"/>
      <c r="E187" s="2"/>
      <c r="F187" s="190" t="s">
        <v>770</v>
      </c>
      <c r="G187" s="2"/>
      <c r="H187" s="2" t="s">
        <v>847</v>
      </c>
      <c r="I187" s="2" t="s">
        <v>845</v>
      </c>
      <c r="J187" s="2"/>
      <c r="K187" s="235"/>
    </row>
    <row r="188" spans="2:11" ht="15" customHeight="1">
      <c r="B188" s="216"/>
      <c r="C188" s="2" t="s">
        <v>848</v>
      </c>
      <c r="D188" s="2"/>
      <c r="E188" s="2"/>
      <c r="F188" s="190" t="s">
        <v>770</v>
      </c>
      <c r="G188" s="2"/>
      <c r="H188" s="2" t="s">
        <v>849</v>
      </c>
      <c r="I188" s="2" t="s">
        <v>845</v>
      </c>
      <c r="J188" s="2"/>
      <c r="K188" s="235"/>
    </row>
    <row r="189" spans="2:11" ht="15" customHeight="1">
      <c r="B189" s="216"/>
      <c r="C189" s="186" t="s">
        <v>850</v>
      </c>
      <c r="D189" s="2"/>
      <c r="E189" s="2"/>
      <c r="F189" s="190" t="s">
        <v>770</v>
      </c>
      <c r="G189" s="2"/>
      <c r="H189" s="2" t="s">
        <v>851</v>
      </c>
      <c r="I189" s="2" t="s">
        <v>852</v>
      </c>
      <c r="J189" s="248" t="s">
        <v>853</v>
      </c>
      <c r="K189" s="235"/>
    </row>
    <row r="190" spans="2:11" ht="15" customHeight="1">
      <c r="B190" s="216"/>
      <c r="C190" s="186" t="s">
        <v>45</v>
      </c>
      <c r="D190" s="2"/>
      <c r="E190" s="2"/>
      <c r="F190" s="190" t="s">
        <v>764</v>
      </c>
      <c r="G190" s="2"/>
      <c r="H190" s="196" t="s">
        <v>854</v>
      </c>
      <c r="I190" s="2" t="s">
        <v>855</v>
      </c>
      <c r="J190" s="2"/>
      <c r="K190" s="235"/>
    </row>
    <row r="191" spans="2:11" ht="15" customHeight="1">
      <c r="B191" s="216"/>
      <c r="C191" s="186" t="s">
        <v>856</v>
      </c>
      <c r="D191" s="2"/>
      <c r="E191" s="2"/>
      <c r="F191" s="190" t="s">
        <v>764</v>
      </c>
      <c r="G191" s="2"/>
      <c r="H191" s="2" t="s">
        <v>857</v>
      </c>
      <c r="I191" s="2" t="s">
        <v>799</v>
      </c>
      <c r="J191" s="2"/>
      <c r="K191" s="235"/>
    </row>
    <row r="192" spans="2:11" ht="15" customHeight="1">
      <c r="B192" s="216"/>
      <c r="C192" s="186" t="s">
        <v>858</v>
      </c>
      <c r="D192" s="2"/>
      <c r="E192" s="2"/>
      <c r="F192" s="190" t="s">
        <v>764</v>
      </c>
      <c r="G192" s="2"/>
      <c r="H192" s="2" t="s">
        <v>859</v>
      </c>
      <c r="I192" s="2" t="s">
        <v>799</v>
      </c>
      <c r="J192" s="2"/>
      <c r="K192" s="235"/>
    </row>
    <row r="193" spans="2:11" ht="15" customHeight="1">
      <c r="B193" s="216"/>
      <c r="C193" s="186" t="s">
        <v>860</v>
      </c>
      <c r="D193" s="2"/>
      <c r="E193" s="2"/>
      <c r="F193" s="190" t="s">
        <v>770</v>
      </c>
      <c r="G193" s="2"/>
      <c r="H193" s="2" t="s">
        <v>861</v>
      </c>
      <c r="I193" s="2" t="s">
        <v>799</v>
      </c>
      <c r="J193" s="2"/>
      <c r="K193" s="235"/>
    </row>
    <row r="194" spans="2:11" ht="15" customHeight="1">
      <c r="B194" s="241"/>
      <c r="C194" s="249"/>
      <c r="D194" s="222"/>
      <c r="E194" s="222"/>
      <c r="F194" s="222"/>
      <c r="G194" s="222"/>
      <c r="H194" s="222"/>
      <c r="I194" s="222"/>
      <c r="J194" s="222"/>
      <c r="K194" s="242"/>
    </row>
    <row r="195" spans="2:11" ht="18.75" customHeight="1">
      <c r="B195" s="224"/>
      <c r="C195" s="214"/>
      <c r="D195" s="214"/>
      <c r="E195" s="214"/>
      <c r="F195" s="243"/>
      <c r="G195" s="214"/>
      <c r="H195" s="214"/>
      <c r="I195" s="214"/>
      <c r="J195" s="214"/>
      <c r="K195" s="224"/>
    </row>
    <row r="196" spans="2:11" ht="18.75" customHeight="1">
      <c r="B196" s="224"/>
      <c r="C196" s="214"/>
      <c r="D196" s="214"/>
      <c r="E196" s="214"/>
      <c r="F196" s="243"/>
      <c r="G196" s="214"/>
      <c r="H196" s="214"/>
      <c r="I196" s="214"/>
      <c r="J196" s="214"/>
      <c r="K196" s="224"/>
    </row>
    <row r="197" spans="2:11" ht="18.75" customHeight="1"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</row>
    <row r="198" spans="2:11" ht="13.5">
      <c r="B198" s="187"/>
      <c r="C198" s="188"/>
      <c r="D198" s="188"/>
      <c r="E198" s="188"/>
      <c r="F198" s="188"/>
      <c r="G198" s="188"/>
      <c r="H198" s="188"/>
      <c r="I198" s="188"/>
      <c r="J198" s="188"/>
      <c r="K198" s="189"/>
    </row>
    <row r="199" spans="2:11" ht="21">
      <c r="B199" s="191"/>
      <c r="C199" s="298" t="s">
        <v>862</v>
      </c>
      <c r="D199" s="298"/>
      <c r="E199" s="298"/>
      <c r="F199" s="298"/>
      <c r="G199" s="298"/>
      <c r="H199" s="298"/>
      <c r="I199" s="298"/>
      <c r="J199" s="298"/>
      <c r="K199" s="192"/>
    </row>
    <row r="200" spans="2:11" ht="25.5" customHeight="1">
      <c r="B200" s="191"/>
      <c r="C200" s="250" t="s">
        <v>863</v>
      </c>
      <c r="D200" s="250"/>
      <c r="E200" s="250"/>
      <c r="F200" s="250" t="s">
        <v>864</v>
      </c>
      <c r="G200" s="251"/>
      <c r="H200" s="303" t="s">
        <v>865</v>
      </c>
      <c r="I200" s="303"/>
      <c r="J200" s="303"/>
      <c r="K200" s="192"/>
    </row>
    <row r="201" spans="2:11" ht="5.25" customHeight="1">
      <c r="B201" s="216"/>
      <c r="C201" s="213"/>
      <c r="D201" s="213"/>
      <c r="E201" s="213"/>
      <c r="F201" s="213"/>
      <c r="G201" s="214"/>
      <c r="H201" s="213"/>
      <c r="I201" s="213"/>
      <c r="J201" s="213"/>
      <c r="K201" s="235"/>
    </row>
    <row r="202" spans="2:11" ht="15" customHeight="1">
      <c r="B202" s="216"/>
      <c r="C202" s="2" t="s">
        <v>855</v>
      </c>
      <c r="D202" s="2"/>
      <c r="E202" s="2"/>
      <c r="F202" s="190" t="s">
        <v>46</v>
      </c>
      <c r="G202" s="2"/>
      <c r="H202" s="304" t="s">
        <v>866</v>
      </c>
      <c r="I202" s="304"/>
      <c r="J202" s="304"/>
      <c r="K202" s="235"/>
    </row>
    <row r="203" spans="2:11" ht="15" customHeight="1">
      <c r="B203" s="216"/>
      <c r="C203" s="2"/>
      <c r="D203" s="2"/>
      <c r="E203" s="2"/>
      <c r="F203" s="190" t="s">
        <v>47</v>
      </c>
      <c r="G203" s="2"/>
      <c r="H203" s="304" t="s">
        <v>867</v>
      </c>
      <c r="I203" s="304"/>
      <c r="J203" s="304"/>
      <c r="K203" s="235"/>
    </row>
    <row r="204" spans="2:11" ht="15" customHeight="1">
      <c r="B204" s="216"/>
      <c r="C204" s="2"/>
      <c r="D204" s="2"/>
      <c r="E204" s="2"/>
      <c r="F204" s="190" t="s">
        <v>50</v>
      </c>
      <c r="G204" s="2"/>
      <c r="H204" s="304" t="s">
        <v>868</v>
      </c>
      <c r="I204" s="304"/>
      <c r="J204" s="304"/>
      <c r="K204" s="235"/>
    </row>
    <row r="205" spans="2:11" ht="15" customHeight="1">
      <c r="B205" s="216"/>
      <c r="C205" s="2"/>
      <c r="D205" s="2"/>
      <c r="E205" s="2"/>
      <c r="F205" s="190" t="s">
        <v>48</v>
      </c>
      <c r="G205" s="2"/>
      <c r="H205" s="304" t="s">
        <v>869</v>
      </c>
      <c r="I205" s="304"/>
      <c r="J205" s="304"/>
      <c r="K205" s="235"/>
    </row>
    <row r="206" spans="2:11" ht="15" customHeight="1">
      <c r="B206" s="216"/>
      <c r="C206" s="2"/>
      <c r="D206" s="2"/>
      <c r="E206" s="2"/>
      <c r="F206" s="190" t="s">
        <v>49</v>
      </c>
      <c r="G206" s="2"/>
      <c r="H206" s="304" t="s">
        <v>870</v>
      </c>
      <c r="I206" s="304"/>
      <c r="J206" s="304"/>
      <c r="K206" s="235"/>
    </row>
    <row r="207" spans="2:11" ht="15" customHeight="1">
      <c r="B207" s="216"/>
      <c r="C207" s="2"/>
      <c r="D207" s="2"/>
      <c r="E207" s="2"/>
      <c r="F207" s="190"/>
      <c r="G207" s="2"/>
      <c r="H207" s="2"/>
      <c r="I207" s="2"/>
      <c r="J207" s="2"/>
      <c r="K207" s="235"/>
    </row>
    <row r="208" spans="2:11" ht="15" customHeight="1">
      <c r="B208" s="216"/>
      <c r="C208" s="2" t="s">
        <v>811</v>
      </c>
      <c r="D208" s="2"/>
      <c r="E208" s="2"/>
      <c r="F208" s="190" t="s">
        <v>82</v>
      </c>
      <c r="G208" s="2"/>
      <c r="H208" s="304" t="s">
        <v>871</v>
      </c>
      <c r="I208" s="304"/>
      <c r="J208" s="304"/>
      <c r="K208" s="235"/>
    </row>
    <row r="209" spans="2:11" ht="15" customHeight="1">
      <c r="B209" s="216"/>
      <c r="C209" s="2"/>
      <c r="D209" s="2"/>
      <c r="E209" s="2"/>
      <c r="F209" s="190" t="s">
        <v>706</v>
      </c>
      <c r="G209" s="2"/>
      <c r="H209" s="304" t="s">
        <v>707</v>
      </c>
      <c r="I209" s="304"/>
      <c r="J209" s="304"/>
      <c r="K209" s="235"/>
    </row>
    <row r="210" spans="2:11" ht="15" customHeight="1">
      <c r="B210" s="216"/>
      <c r="C210" s="2"/>
      <c r="D210" s="2"/>
      <c r="E210" s="2"/>
      <c r="F210" s="190" t="s">
        <v>704</v>
      </c>
      <c r="G210" s="2"/>
      <c r="H210" s="304" t="s">
        <v>872</v>
      </c>
      <c r="I210" s="304"/>
      <c r="J210" s="304"/>
      <c r="K210" s="235"/>
    </row>
    <row r="211" spans="2:11" ht="15" customHeight="1">
      <c r="B211" s="252"/>
      <c r="C211" s="2"/>
      <c r="D211" s="2"/>
      <c r="E211" s="2"/>
      <c r="F211" s="190" t="s">
        <v>708</v>
      </c>
      <c r="G211" s="186"/>
      <c r="H211" s="305" t="s">
        <v>709</v>
      </c>
      <c r="I211" s="305"/>
      <c r="J211" s="305"/>
      <c r="K211" s="253"/>
    </row>
    <row r="212" spans="2:11" ht="15" customHeight="1">
      <c r="B212" s="252"/>
      <c r="C212" s="2"/>
      <c r="D212" s="2"/>
      <c r="E212" s="2"/>
      <c r="F212" s="190" t="s">
        <v>710</v>
      </c>
      <c r="G212" s="186"/>
      <c r="H212" s="305" t="s">
        <v>873</v>
      </c>
      <c r="I212" s="305"/>
      <c r="J212" s="305"/>
      <c r="K212" s="253"/>
    </row>
    <row r="213" spans="2:11" ht="15" customHeight="1">
      <c r="B213" s="252"/>
      <c r="C213" s="2"/>
      <c r="D213" s="2"/>
      <c r="E213" s="2"/>
      <c r="F213" s="190"/>
      <c r="G213" s="186"/>
      <c r="H213" s="239"/>
      <c r="I213" s="239"/>
      <c r="J213" s="239"/>
      <c r="K213" s="253"/>
    </row>
    <row r="214" spans="2:11" ht="15" customHeight="1">
      <c r="B214" s="252"/>
      <c r="C214" s="2" t="s">
        <v>835</v>
      </c>
      <c r="D214" s="2"/>
      <c r="E214" s="2"/>
      <c r="F214" s="190">
        <v>1</v>
      </c>
      <c r="G214" s="186"/>
      <c r="H214" s="305" t="s">
        <v>874</v>
      </c>
      <c r="I214" s="305"/>
      <c r="J214" s="305"/>
      <c r="K214" s="253"/>
    </row>
    <row r="215" spans="2:11" ht="15" customHeight="1">
      <c r="B215" s="252"/>
      <c r="C215" s="2"/>
      <c r="D215" s="2"/>
      <c r="E215" s="2"/>
      <c r="F215" s="190">
        <v>2</v>
      </c>
      <c r="G215" s="186"/>
      <c r="H215" s="305" t="s">
        <v>875</v>
      </c>
      <c r="I215" s="305"/>
      <c r="J215" s="305"/>
      <c r="K215" s="253"/>
    </row>
    <row r="216" spans="2:11" ht="15" customHeight="1">
      <c r="B216" s="252"/>
      <c r="C216" s="2"/>
      <c r="D216" s="2"/>
      <c r="E216" s="2"/>
      <c r="F216" s="190">
        <v>3</v>
      </c>
      <c r="G216" s="186"/>
      <c r="H216" s="305" t="s">
        <v>876</v>
      </c>
      <c r="I216" s="305"/>
      <c r="J216" s="305"/>
      <c r="K216" s="253"/>
    </row>
    <row r="217" spans="2:11" ht="15" customHeight="1">
      <c r="B217" s="252"/>
      <c r="C217" s="2"/>
      <c r="D217" s="2"/>
      <c r="E217" s="2"/>
      <c r="F217" s="190">
        <v>4</v>
      </c>
      <c r="G217" s="186"/>
      <c r="H217" s="305" t="s">
        <v>877</v>
      </c>
      <c r="I217" s="305"/>
      <c r="J217" s="305"/>
      <c r="K217" s="253"/>
    </row>
    <row r="218" spans="2:11" ht="12.75" customHeight="1">
      <c r="B218" s="254"/>
      <c r="C218" s="255"/>
      <c r="D218" s="255"/>
      <c r="E218" s="255"/>
      <c r="F218" s="255"/>
      <c r="G218" s="255"/>
      <c r="H218" s="255"/>
      <c r="I218" s="255"/>
      <c r="J218" s="255"/>
      <c r="K218" s="256"/>
    </row>
  </sheetData>
  <mergeCells count="77">
    <mergeCell ref="H216:J216"/>
    <mergeCell ref="H217:J217"/>
    <mergeCell ref="H210:J210"/>
    <mergeCell ref="H211:J211"/>
    <mergeCell ref="H212:J212"/>
    <mergeCell ref="H214:J214"/>
    <mergeCell ref="H215:J215"/>
    <mergeCell ref="H204:J204"/>
    <mergeCell ref="H205:J205"/>
    <mergeCell ref="H206:J206"/>
    <mergeCell ref="H208:J208"/>
    <mergeCell ref="H209:J209"/>
    <mergeCell ref="C165:J165"/>
    <mergeCell ref="C199:J199"/>
    <mergeCell ref="H200:J200"/>
    <mergeCell ref="H202:J202"/>
    <mergeCell ref="H203:J203"/>
    <mergeCell ref="D70:J70"/>
    <mergeCell ref="C75:J75"/>
    <mergeCell ref="C102:J102"/>
    <mergeCell ref="C122:J122"/>
    <mergeCell ref="C147:J147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  <mergeCell ref="F23:J23"/>
    <mergeCell ref="C25:J25"/>
    <mergeCell ref="C26:J26"/>
    <mergeCell ref="D27:J27"/>
    <mergeCell ref="D28:J28"/>
    <mergeCell ref="F18:J18"/>
    <mergeCell ref="F19:J19"/>
    <mergeCell ref="F20:J20"/>
    <mergeCell ref="F21:J21"/>
    <mergeCell ref="F22:J22"/>
    <mergeCell ref="D10:J10"/>
    <mergeCell ref="D11:J11"/>
    <mergeCell ref="D15:J15"/>
    <mergeCell ref="D16:J16"/>
    <mergeCell ref="D17:J17"/>
    <mergeCell ref="C3:J3"/>
    <mergeCell ref="C4:J4"/>
    <mergeCell ref="C6:J6"/>
    <mergeCell ref="C7:J7"/>
    <mergeCell ref="C9:J9"/>
  </mergeCells>
  <printOptions/>
  <pageMargins left="0.5902778" right="0.5902778" top="0.5902778" bottom="0.5902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Šmoková Dana</dc:creator>
  <cp:keywords/>
  <dc:description/>
  <cp:lastModifiedBy>Šmoková Dana</cp:lastModifiedBy>
  <dcterms:created xsi:type="dcterms:W3CDTF">2023-02-15T07:24:56Z</dcterms:created>
  <dcterms:modified xsi:type="dcterms:W3CDTF">2023-02-15T07:24:56Z</dcterms:modified>
  <cp:category/>
  <cp:version/>
  <cp:contentType/>
  <cp:contentStatus/>
</cp:coreProperties>
</file>