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0100 - Údržba asfaltové p..." sheetId="2" r:id="rId2"/>
  </sheets>
  <definedNames>
    <definedName name="_xlnm.Print_Area" localSheetId="1">'0100 - Údržba asfaltové p...'!$C$3:$Q$69,'0100 - Údržba asfaltové p...'!$C$75:$Q$96,'0100 - Údržba asfaltové p...'!$C$102:$Q$159</definedName>
    <definedName name="_xlnm.Print_Area" localSheetId="0">'Rekapitulace stavby'!$C$3:$AP$68,'Rekapitulace stavby'!$C$75:$AP$91</definedName>
  </definedNames>
  <calcPr calcId="162913"/>
</workbook>
</file>

<file path=xl/sharedStrings.xml><?xml version="1.0" encoding="utf-8"?>
<sst xmlns="http://schemas.openxmlformats.org/spreadsheetml/2006/main" count="346" uniqueCount="149">
  <si>
    <t>False</t>
  </si>
  <si>
    <t>0,01</t>
  </si>
  <si>
    <t>15</t>
  </si>
  <si>
    <t>SOUHRNNÝ LIST STAVBY</t>
  </si>
  <si>
    <t>0,001</t>
  </si>
  <si>
    <t>Kód:</t>
  </si>
  <si>
    <t>0100</t>
  </si>
  <si>
    <t>Stavba:</t>
  </si>
  <si>
    <t>Údržba asfaltové povrchu v části ulice Na Větrníku, Chrudim</t>
  </si>
  <si>
    <t>0,1</t>
  </si>
  <si>
    <t>JKSO:</t>
  </si>
  <si>
    <t/>
  </si>
  <si>
    <t>CC-CZ:</t>
  </si>
  <si>
    <t>1</t>
  </si>
  <si>
    <t>Místo:</t>
  </si>
  <si>
    <t>Chrudim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</si>
  <si>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</si>
  <si>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</si>
  <si>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</si>
  <si>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</si>
  <si>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</si>
  <si>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</si>
  <si>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</si>
  <si>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</si>
  <si>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</si>
  <si>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</si>
  <si>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</si>
  <si>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</si>
  <si>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</si>
  <si>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</si>
  <si>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</si>
  <si>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</si>
  <si>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</si>
  <si>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</si>
  <si>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</si>
  <si>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</si>
  <si>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</si>
  <si>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</si>
  <si>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</si>
  <si>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</si>
  <si>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</si>
  <si>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</si>
  <si>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</si>
  <si>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</si>
  <si>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</si>
  <si>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</si>
  <si>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</si>
  <si>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</si>
  <si>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</si>
  <si>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</si>
  <si>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</si>
  <si>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</si>
  <si>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</si>
  <si>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</si>
  <si>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</si>
  <si>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</si>
  <si>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{f0fa886d-ca0f-4278-b478-77d57021ecba}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</si>
  <si>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</si>
  <si>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</si>
  <si>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</si>
  <si>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</si>
  <si>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</si>
  <si>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</si>
  <si>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</si>
  <si>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</si>
  <si>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</si>
  <si>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</si>
  <si>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</si>
  <si>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</si>
  <si>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</si>
  <si>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</si>
  <si>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</si>
  <si>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</si>
  <si>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</si>
  <si>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</si>
  <si>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</si>
  <si>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</si>
  <si>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</si>
  <si>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</si>
  <si>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K</t>
  </si>
  <si>
    <t>m2</t>
  </si>
  <si>
    <t>m</t>
  </si>
  <si>
    <t>kus</t>
  </si>
  <si>
    <t>Čištění vozovek splachováním vodou</t>
  </si>
  <si>
    <t>938909331</t>
  </si>
  <si>
    <t>Čištění vozovek metením ručně podkladu nebo krytu betonového nebo živičného</t>
  </si>
  <si>
    <t>t</t>
  </si>
  <si>
    <t>Jedn.</t>
  </si>
  <si>
    <t>Celkem</t>
  </si>
  <si>
    <t>Cena [CZK]</t>
  </si>
  <si>
    <t>Hmotnost [t]</t>
  </si>
  <si>
    <t>Suť [t]</t>
  </si>
  <si>
    <t xml:space="preserve">    998 - Přesun hmot</t>
  </si>
  <si>
    <t>kpl</t>
  </si>
  <si>
    <t>pol č.1 + pol č.2</t>
  </si>
  <si>
    <t xml:space="preserve">    997 - Přesun hmot</t>
  </si>
  <si>
    <t>113107132</t>
  </si>
  <si>
    <t>Odstranění podkladu pl do 50 m2 z betonu prostého tl 300 mm</t>
  </si>
  <si>
    <t>5</t>
  </si>
  <si>
    <t>113108305R00</t>
  </si>
  <si>
    <t>Odstranění asfaltové vrstvy pl.do 50 m2, tl. 5 cm - ručně okolo obrubníku</t>
  </si>
  <si>
    <t>647x0,1</t>
  </si>
  <si>
    <t>113151314R00</t>
  </si>
  <si>
    <t>Fréz.živič.krytu nad 500 m2, s překážkami, tl.5 cm</t>
  </si>
  <si>
    <t>Řezání spáry v asfaltu nebo betonu v tloušťce vrstvy do 5 cm</t>
  </si>
  <si>
    <t>460030081R00</t>
  </si>
  <si>
    <t>28,2+4,5+4,44+4,52+4,39+4,4+4,5+20,54</t>
  </si>
  <si>
    <t>919731121R00</t>
  </si>
  <si>
    <t>Zarovnání styčné plochy živičné tl. do 5 cm</t>
  </si>
  <si>
    <t>1969-(647x0,1)</t>
  </si>
  <si>
    <t>Odstranění asfaltové vrstvy pl.do 50 m2, tl. 5 cm - podkladní vrstva</t>
  </si>
  <si>
    <t>573231111R00</t>
  </si>
  <si>
    <t>Postřik živičný spojovací z emulze 0,5-0,7 kg/m2</t>
  </si>
  <si>
    <t>577141112R00</t>
  </si>
  <si>
    <t>Beton asfalt. ACO 11+,nebo ACO 16+,do 3 m, tl.5 cm</t>
  </si>
  <si>
    <t>pol č.2 + pol č.4</t>
  </si>
  <si>
    <t>pol č.2</t>
  </si>
  <si>
    <t xml:space="preserve">    VRN - Vedlejší rozpočtové náklady</t>
  </si>
  <si>
    <t>Zařízení staveniště</t>
  </si>
  <si>
    <t>Geodetické práce - vytyčení inženýrských sítí</t>
  </si>
  <si>
    <t>Geodetické práce - vytyčení stavby</t>
  </si>
  <si>
    <t>Geodetické práce - skutečné zaměření</t>
  </si>
  <si>
    <t xml:space="preserve">DIO - dopravně inženýrské </t>
  </si>
  <si>
    <t>BOZP - lávky, přejezdy, páska a oplocení</t>
  </si>
  <si>
    <t>Hutnící zkouška</t>
  </si>
  <si>
    <t>919726213R00</t>
  </si>
  <si>
    <t>Těsnění spár krytu letišť zálivkou za tepla</t>
  </si>
  <si>
    <t>919794441R00</t>
  </si>
  <si>
    <t>Úprava ploch kolem hydrantů, poklopů atd..  v živ.krytech do 2 m2</t>
  </si>
  <si>
    <t>938908411R00</t>
  </si>
  <si>
    <t>979990103R00</t>
  </si>
  <si>
    <t>Poplatek za uložení suti - beton, skupina odpadu 170101</t>
  </si>
  <si>
    <t>979990112R00</t>
  </si>
  <si>
    <t>Poplatek za uložení suti - obal. kamenivo, asfalt, skupina odpadu 170302</t>
  </si>
  <si>
    <t>979087212R00</t>
  </si>
  <si>
    <t>Nakládání suti na dopravní prostředky</t>
  </si>
  <si>
    <t>979091221R00</t>
  </si>
  <si>
    <t>Vodorovné přemístění suti za každý další 1 km</t>
  </si>
  <si>
    <t>979091211R00</t>
  </si>
  <si>
    <t>Vodorovné přemístění suti do 7 km</t>
  </si>
  <si>
    <t>998225194R00</t>
  </si>
  <si>
    <t>Přesun hmot, komunikace živičné, příplatek do 5 km</t>
  </si>
  <si>
    <t>Oprava asfaltového povrchu v ulici Generála Uchytila v Chrudimi</t>
  </si>
  <si>
    <t>113204111R00</t>
  </si>
  <si>
    <t>Vytrhání obrubníků zahradních - přídlažba</t>
  </si>
  <si>
    <t>915495112R00</t>
  </si>
  <si>
    <t>Osazení desek, bílý beton, do kamen.těž., š. 25 cm</t>
  </si>
  <si>
    <t>Betonová přídlažba 50 x 25 x 8 cm bílá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</si>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</sst>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sz val="5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10"/>
      <color rgb="FF0000FF"/>
      <name val="Trebuchet MS"/>
      <family val="2"/>
    </font>
    <font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8"/>
      <color rgb="FF3366FF"/>
      <name val="Trebuchet MS"/>
      <family val="2"/>
    </font>
    <font>
      <b/>
      <sz val="8"/>
      <color rgb="FF003366"/>
      <name val="Trebuchet MS"/>
      <family val="2"/>
    </font>
    <font>
      <b/>
      <i/>
      <sz val="8"/>
      <color rgb="FF0000FF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rgb="FF000000"/>
      </right>
      <top/>
      <bottom/>
    </border>
    <border>
      <left/>
      <right/>
      <top style="thin">
        <color rgb="FF0000FF"/>
      </top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/>
      <top/>
      <bottom style="thin">
        <color rgb="FF0000FF"/>
      </bottom>
    </border>
    <border>
      <left/>
      <right/>
      <top style="thin"/>
      <bottom style="thin">
        <color rgb="FF0000F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8">
    <xf numFmtId="0" fontId="2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2" fillId="0" borderId="6" xfId="0" applyFont="1" applyBorder="1"/>
    <xf numFmtId="0" fontId="17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19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3" borderId="9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4" fillId="0" borderId="0" xfId="0" applyNumberFormat="1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67" fontId="14" fillId="0" borderId="0" xfId="0" applyNumberFormat="1" applyFont="1" applyAlignment="1">
      <alignment vertical="center"/>
    </xf>
    <xf numFmtId="167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/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9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167" fontId="3" fillId="4" borderId="21" xfId="0" applyNumberFormat="1" applyFont="1" applyFill="1" applyBorder="1" applyAlignment="1">
      <alignment horizontal="center" vertical="center" wrapText="1"/>
    </xf>
    <xf numFmtId="0" fontId="23" fillId="0" borderId="4" xfId="0" applyFont="1" applyBorder="1"/>
    <xf numFmtId="0" fontId="23" fillId="0" borderId="0" xfId="0" applyFont="1"/>
    <xf numFmtId="167" fontId="23" fillId="0" borderId="0" xfId="0" applyNumberFormat="1" applyFont="1"/>
    <xf numFmtId="0" fontId="13" fillId="0" borderId="0" xfId="0" applyFont="1" applyAlignment="1">
      <alignment vertical="center"/>
    </xf>
    <xf numFmtId="4" fontId="2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3" fillId="0" borderId="5" xfId="0" applyFont="1" applyBorder="1"/>
    <xf numFmtId="0" fontId="2" fillId="0" borderId="25" xfId="0" applyFont="1" applyBorder="1" applyAlignment="1">
      <alignment vertical="center"/>
    </xf>
    <xf numFmtId="167" fontId="20" fillId="0" borderId="0" xfId="0" applyNumberFormat="1" applyFont="1"/>
    <xf numFmtId="0" fontId="4" fillId="0" borderId="0" xfId="0" applyFont="1" applyAlignment="1">
      <alignment vertical="center"/>
    </xf>
    <xf numFmtId="3" fontId="3" fillId="4" borderId="21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3" fillId="0" borderId="0" xfId="0" applyNumberFormat="1" applyFont="1"/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7" fontId="11" fillId="0" borderId="26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167" fontId="10" fillId="0" borderId="0" xfId="0" applyNumberFormat="1" applyFont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167" fontId="26" fillId="0" borderId="0" xfId="0" applyNumberFormat="1" applyFont="1" applyAlignment="1">
      <alignment vertical="center"/>
    </xf>
    <xf numFmtId="0" fontId="29" fillId="0" borderId="0" xfId="0" applyFont="1"/>
    <xf numFmtId="0" fontId="29" fillId="0" borderId="27" xfId="0" applyFont="1" applyBorder="1"/>
    <xf numFmtId="4" fontId="23" fillId="0" borderId="0" xfId="0" applyNumberFormat="1" applyFont="1" applyAlignment="1">
      <alignment horizontal="left"/>
    </xf>
    <xf numFmtId="167" fontId="29" fillId="0" borderId="0" xfId="0" applyNumberFormat="1" applyFont="1"/>
    <xf numFmtId="167" fontId="29" fillId="0" borderId="28" xfId="0" applyNumberFormat="1" applyFont="1" applyBorder="1"/>
    <xf numFmtId="0" fontId="29" fillId="0" borderId="29" xfId="0" applyFont="1" applyBorder="1"/>
    <xf numFmtId="0" fontId="2" fillId="0" borderId="2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" fontId="2" fillId="5" borderId="22" xfId="0" applyNumberFormat="1" applyFont="1" applyFill="1" applyBorder="1" applyAlignment="1" applyProtection="1">
      <alignment vertical="center"/>
      <protection locked="0"/>
    </xf>
    <xf numFmtId="4" fontId="2" fillId="5" borderId="23" xfId="0" applyNumberFormat="1" applyFont="1" applyFill="1" applyBorder="1" applyAlignment="1" applyProtection="1">
      <alignment vertical="center"/>
      <protection locked="0"/>
    </xf>
    <xf numFmtId="4" fontId="2" fillId="5" borderId="2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/>
    <xf numFmtId="3" fontId="2" fillId="0" borderId="6" xfId="0" applyNumberFormat="1" applyFont="1" applyBorder="1"/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167" fontId="30" fillId="0" borderId="23" xfId="0" applyNumberFormat="1" applyFont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2" fillId="5" borderId="21" xfId="0" applyNumberFormat="1" applyFont="1" applyFill="1" applyBorder="1" applyAlignment="1">
      <alignment vertical="center"/>
    </xf>
    <xf numFmtId="4" fontId="2" fillId="5" borderId="22" xfId="0" applyNumberFormat="1" applyFont="1" applyFill="1" applyBorder="1" applyAlignment="1">
      <alignment vertical="center"/>
    </xf>
    <xf numFmtId="4" fontId="2" fillId="5" borderId="23" xfId="0" applyNumberFormat="1" applyFont="1" applyFill="1" applyBorder="1" applyAlignment="1">
      <alignment vertical="center"/>
    </xf>
    <xf numFmtId="4" fontId="2" fillId="5" borderId="24" xfId="0" applyNumberFormat="1" applyFont="1" applyFill="1" applyBorder="1" applyAlignment="1">
      <alignment vertical="center"/>
    </xf>
    <xf numFmtId="4" fontId="30" fillId="5" borderId="23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/>
    <xf numFmtId="4" fontId="27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20" fillId="3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49" fontId="26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20" fillId="3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49" fontId="10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92"/>
  <sheetViews>
    <sheetView showGridLines="0" workbookViewId="0" topLeftCell="A25">
      <selection activeCell="AT81" sqref="AT8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57" max="75" width="9.28125" style="0" hidden="1" customWidth="1"/>
  </cols>
  <sheetData>
    <row r="1" spans="3:58" ht="36.95" customHeight="1"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BE1" s="8"/>
      <c r="BF1" s="8"/>
    </row>
    <row r="2" spans="2:5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E2" s="8" t="s">
        <v>1</v>
      </c>
      <c r="BF2" s="8" t="s">
        <v>2</v>
      </c>
    </row>
    <row r="3" spans="2:57" ht="36.95" customHeight="1">
      <c r="B3" s="12"/>
      <c r="C3" s="195" t="s">
        <v>3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3"/>
      <c r="BE3" s="8" t="s">
        <v>4</v>
      </c>
    </row>
    <row r="4" spans="2:57" ht="14.45" customHeight="1">
      <c r="B4" s="12"/>
      <c r="D4" s="14" t="s">
        <v>5</v>
      </c>
      <c r="K4" s="196" t="s">
        <v>6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Q4" s="13"/>
      <c r="BE4" s="8" t="s">
        <v>1</v>
      </c>
    </row>
    <row r="5" spans="2:57" ht="36.95" customHeight="1">
      <c r="B5" s="12"/>
      <c r="D5" s="16" t="s">
        <v>7</v>
      </c>
      <c r="K5" s="197" t="s">
        <v>142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Q5" s="13"/>
      <c r="BE5" s="8" t="s">
        <v>9</v>
      </c>
    </row>
    <row r="6" spans="2:57" ht="14.45" customHeight="1">
      <c r="B6" s="12"/>
      <c r="D6" s="17" t="s">
        <v>10</v>
      </c>
      <c r="K6" s="15" t="s">
        <v>11</v>
      </c>
      <c r="AK6" s="17" t="s">
        <v>12</v>
      </c>
      <c r="AN6" s="15" t="s">
        <v>11</v>
      </c>
      <c r="AQ6" s="13"/>
      <c r="BE6" s="8" t="s">
        <v>13</v>
      </c>
    </row>
    <row r="7" spans="2:57" ht="14.45" customHeight="1">
      <c r="B7" s="12"/>
      <c r="D7" s="17" t="s">
        <v>14</v>
      </c>
      <c r="K7" s="15" t="s">
        <v>15</v>
      </c>
      <c r="AK7" s="17" t="s">
        <v>16</v>
      </c>
      <c r="AN7" s="146">
        <v>44971</v>
      </c>
      <c r="AQ7" s="13"/>
      <c r="BE7" s="8" t="s">
        <v>17</v>
      </c>
    </row>
    <row r="8" spans="2:57" ht="14.45" customHeight="1">
      <c r="B8" s="12"/>
      <c r="AQ8" s="13"/>
      <c r="BE8" s="8" t="s">
        <v>18</v>
      </c>
    </row>
    <row r="9" spans="2:57" ht="14.45" customHeight="1">
      <c r="B9" s="12"/>
      <c r="D9" s="17" t="s">
        <v>19</v>
      </c>
      <c r="AK9" s="17" t="s">
        <v>20</v>
      </c>
      <c r="AN9" s="15" t="s">
        <v>11</v>
      </c>
      <c r="AQ9" s="13"/>
      <c r="BE9" s="8" t="s">
        <v>9</v>
      </c>
    </row>
    <row r="10" spans="2:57" ht="18.4" customHeight="1">
      <c r="B10" s="12"/>
      <c r="E10" s="15" t="s">
        <v>21</v>
      </c>
      <c r="AK10" s="17" t="s">
        <v>22</v>
      </c>
      <c r="AN10" s="15" t="s">
        <v>11</v>
      </c>
      <c r="AQ10" s="13"/>
      <c r="BE10" s="8" t="s">
        <v>9</v>
      </c>
    </row>
    <row r="11" spans="2:57" ht="6.95" customHeight="1">
      <c r="B11" s="12"/>
      <c r="AQ11" s="13"/>
      <c r="BE11" s="8" t="s">
        <v>9</v>
      </c>
    </row>
    <row r="12" spans="2:57" ht="14.45" customHeight="1">
      <c r="B12" s="12"/>
      <c r="D12" s="17" t="s">
        <v>23</v>
      </c>
      <c r="AK12" s="17" t="s">
        <v>20</v>
      </c>
      <c r="AN12" s="15" t="s">
        <v>11</v>
      </c>
      <c r="AQ12" s="13"/>
      <c r="BE12" s="8" t="s">
        <v>9</v>
      </c>
    </row>
    <row r="13" spans="2:57" ht="15">
      <c r="B13" s="12"/>
      <c r="E13" s="15" t="s">
        <v>21</v>
      </c>
      <c r="AK13" s="17" t="s">
        <v>22</v>
      </c>
      <c r="AN13" s="15" t="s">
        <v>11</v>
      </c>
      <c r="AQ13" s="13"/>
      <c r="BE13" s="8" t="s">
        <v>9</v>
      </c>
    </row>
    <row r="14" spans="2:57" ht="6.95" customHeight="1">
      <c r="B14" s="12"/>
      <c r="AQ14" s="13"/>
      <c r="BE14" s="8" t="s">
        <v>0</v>
      </c>
    </row>
    <row r="15" spans="2:57" ht="14.45" customHeight="1">
      <c r="B15" s="12"/>
      <c r="D15" s="17" t="s">
        <v>24</v>
      </c>
      <c r="AK15" s="17" t="s">
        <v>20</v>
      </c>
      <c r="AN15" s="15" t="s">
        <v>11</v>
      </c>
      <c r="AQ15" s="13"/>
      <c r="BE15" s="8" t="s">
        <v>0</v>
      </c>
    </row>
    <row r="16" spans="2:57" ht="18.4" customHeight="1">
      <c r="B16" s="12"/>
      <c r="E16" s="15" t="s">
        <v>21</v>
      </c>
      <c r="AK16" s="17" t="s">
        <v>22</v>
      </c>
      <c r="AN16" s="15" t="s">
        <v>11</v>
      </c>
      <c r="AQ16" s="13"/>
      <c r="BE16" s="8" t="s">
        <v>25</v>
      </c>
    </row>
    <row r="17" spans="2:57" ht="6.95" customHeight="1">
      <c r="B17" s="12"/>
      <c r="AQ17" s="13"/>
      <c r="BE17" s="8" t="s">
        <v>1</v>
      </c>
    </row>
    <row r="18" spans="2:57" ht="14.45" customHeight="1">
      <c r="B18" s="12"/>
      <c r="D18" s="17" t="s">
        <v>26</v>
      </c>
      <c r="AK18" s="17" t="s">
        <v>20</v>
      </c>
      <c r="AN18" s="15" t="s">
        <v>11</v>
      </c>
      <c r="AQ18" s="13"/>
      <c r="BE18" s="8" t="s">
        <v>1</v>
      </c>
    </row>
    <row r="19" spans="2:43" ht="18.4" customHeight="1">
      <c r="B19" s="12"/>
      <c r="E19" s="15" t="s">
        <v>21</v>
      </c>
      <c r="AK19" s="17" t="s">
        <v>22</v>
      </c>
      <c r="AN19" s="15" t="s">
        <v>11</v>
      </c>
      <c r="AQ19" s="13"/>
    </row>
    <row r="20" spans="2:43" ht="6.95" customHeight="1">
      <c r="B20" s="12"/>
      <c r="AQ20" s="13"/>
    </row>
    <row r="21" spans="2:43" ht="15">
      <c r="B21" s="12"/>
      <c r="D21" s="17" t="s">
        <v>27</v>
      </c>
      <c r="AQ21" s="13"/>
    </row>
    <row r="22" spans="2:43" ht="22.5" customHeight="1">
      <c r="B22" s="12"/>
      <c r="E22" s="198" t="s">
        <v>11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Q22" s="13"/>
    </row>
    <row r="23" spans="2:43" ht="6.95" customHeight="1">
      <c r="B23" s="12"/>
      <c r="AQ23" s="13"/>
    </row>
    <row r="24" spans="2:43" ht="6.95" customHeight="1">
      <c r="B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3"/>
      <c r="AL24" s="173"/>
      <c r="AM24" s="173"/>
      <c r="AN24" s="173"/>
      <c r="AO24" s="173"/>
      <c r="AQ24" s="13"/>
    </row>
    <row r="25" spans="2:43" ht="14.45" customHeight="1">
      <c r="B25" s="12"/>
      <c r="D25" s="19" t="s">
        <v>28</v>
      </c>
      <c r="AK25" s="199">
        <f>ROUND(AG86,2)</f>
        <v>0</v>
      </c>
      <c r="AL25" s="200"/>
      <c r="AM25" s="200"/>
      <c r="AN25" s="200"/>
      <c r="AO25" s="200"/>
      <c r="AQ25" s="13"/>
    </row>
    <row r="26" spans="2:43" ht="14.45" customHeight="1">
      <c r="B26" s="12"/>
      <c r="D26" s="19" t="s">
        <v>29</v>
      </c>
      <c r="AK26" s="199">
        <f>ROUND(AG89,2)</f>
        <v>0</v>
      </c>
      <c r="AL26" s="200"/>
      <c r="AM26" s="200"/>
      <c r="AN26" s="200"/>
      <c r="AO26" s="200"/>
      <c r="AQ26" s="13"/>
    </row>
    <row r="27" spans="2:43" s="1" customFormat="1" ht="6.95" customHeight="1">
      <c r="B27" s="20"/>
      <c r="AK27" s="87"/>
      <c r="AL27" s="87"/>
      <c r="AM27" s="87"/>
      <c r="AN27" s="87"/>
      <c r="AO27" s="87"/>
      <c r="AQ27" s="21"/>
    </row>
    <row r="28" spans="2:43" s="1" customFormat="1" ht="25.9" customHeight="1">
      <c r="B28" s="20"/>
      <c r="D28" s="22" t="s">
        <v>30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87">
        <f>ROUND(AK25+AK26,2)</f>
        <v>0</v>
      </c>
      <c r="AL28" s="188"/>
      <c r="AM28" s="188"/>
      <c r="AN28" s="188"/>
      <c r="AO28" s="188"/>
      <c r="AQ28" s="21"/>
    </row>
    <row r="29" spans="2:43" s="1" customFormat="1" ht="6.95" customHeight="1">
      <c r="B29" s="20"/>
      <c r="AK29" s="87"/>
      <c r="AL29" s="87"/>
      <c r="AM29" s="87"/>
      <c r="AN29" s="87"/>
      <c r="AO29" s="87"/>
      <c r="AQ29" s="21"/>
    </row>
    <row r="30" spans="2:43" s="2" customFormat="1" ht="14.45" customHeight="1">
      <c r="B30" s="24"/>
      <c r="D30" s="25" t="s">
        <v>31</v>
      </c>
      <c r="F30" s="25" t="s">
        <v>32</v>
      </c>
      <c r="L30" s="189">
        <v>0.21</v>
      </c>
      <c r="M30" s="190"/>
      <c r="N30" s="190"/>
      <c r="O30" s="190"/>
      <c r="T30" s="26" t="s">
        <v>33</v>
      </c>
      <c r="W30" s="191">
        <f>AK28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W30*L30</f>
        <v>0</v>
      </c>
      <c r="AL30" s="192"/>
      <c r="AM30" s="192"/>
      <c r="AN30" s="192"/>
      <c r="AO30" s="192"/>
      <c r="AQ30" s="27"/>
    </row>
    <row r="31" spans="2:43" s="2" customFormat="1" ht="14.45" customHeight="1">
      <c r="B31" s="24"/>
      <c r="F31" s="25" t="s">
        <v>34</v>
      </c>
      <c r="L31" s="189">
        <v>0.15</v>
      </c>
      <c r="M31" s="190"/>
      <c r="N31" s="190"/>
      <c r="O31" s="190"/>
      <c r="T31" s="26" t="s">
        <v>33</v>
      </c>
      <c r="W31" s="201"/>
      <c r="X31" s="190"/>
      <c r="Y31" s="190"/>
      <c r="Z31" s="190"/>
      <c r="AA31" s="190"/>
      <c r="AB31" s="190"/>
      <c r="AC31" s="190"/>
      <c r="AD31" s="190"/>
      <c r="AE31" s="190"/>
      <c r="AK31" s="191"/>
      <c r="AL31" s="192"/>
      <c r="AM31" s="192"/>
      <c r="AN31" s="192"/>
      <c r="AO31" s="192"/>
      <c r="AQ31" s="27"/>
    </row>
    <row r="32" spans="2:43" s="2" customFormat="1" ht="14.45" customHeight="1" hidden="1">
      <c r="B32" s="24"/>
      <c r="F32" s="25" t="s">
        <v>35</v>
      </c>
      <c r="L32" s="189">
        <v>0.21</v>
      </c>
      <c r="M32" s="190"/>
      <c r="N32" s="190"/>
      <c r="O32" s="190"/>
      <c r="T32" s="26" t="s">
        <v>33</v>
      </c>
      <c r="W32" s="201" t="e">
        <f>ROUND(#REF!+SUM(BR90:BR90),2)</f>
        <v>#REF!</v>
      </c>
      <c r="X32" s="190"/>
      <c r="Y32" s="190"/>
      <c r="Z32" s="190"/>
      <c r="AA32" s="190"/>
      <c r="AB32" s="190"/>
      <c r="AC32" s="190"/>
      <c r="AD32" s="190"/>
      <c r="AE32" s="190"/>
      <c r="AK32" s="191">
        <v>0</v>
      </c>
      <c r="AL32" s="192"/>
      <c r="AM32" s="192"/>
      <c r="AN32" s="192"/>
      <c r="AO32" s="192"/>
      <c r="AQ32" s="27"/>
    </row>
    <row r="33" spans="2:43" s="2" customFormat="1" ht="14.45" customHeight="1" hidden="1">
      <c r="B33" s="24"/>
      <c r="F33" s="25" t="s">
        <v>36</v>
      </c>
      <c r="L33" s="189">
        <v>0.15</v>
      </c>
      <c r="M33" s="190"/>
      <c r="N33" s="190"/>
      <c r="O33" s="190"/>
      <c r="T33" s="26" t="s">
        <v>33</v>
      </c>
      <c r="W33" s="201" t="e">
        <f>ROUND(#REF!+SUM(BS90:BS90),2)</f>
        <v>#REF!</v>
      </c>
      <c r="X33" s="190"/>
      <c r="Y33" s="190"/>
      <c r="Z33" s="190"/>
      <c r="AA33" s="190"/>
      <c r="AB33" s="190"/>
      <c r="AC33" s="190"/>
      <c r="AD33" s="190"/>
      <c r="AE33" s="190"/>
      <c r="AK33" s="191">
        <v>0</v>
      </c>
      <c r="AL33" s="192"/>
      <c r="AM33" s="192"/>
      <c r="AN33" s="192"/>
      <c r="AO33" s="192"/>
      <c r="AQ33" s="27"/>
    </row>
    <row r="34" spans="2:43" s="2" customFormat="1" ht="14.45" customHeight="1" hidden="1">
      <c r="B34" s="24"/>
      <c r="F34" s="25" t="s">
        <v>37</v>
      </c>
      <c r="L34" s="189">
        <v>0</v>
      </c>
      <c r="M34" s="190"/>
      <c r="N34" s="190"/>
      <c r="O34" s="190"/>
      <c r="T34" s="26" t="s">
        <v>33</v>
      </c>
      <c r="W34" s="201" t="e">
        <f>ROUND(#REF!+SUM(BT90:BT90),2)</f>
        <v>#REF!</v>
      </c>
      <c r="X34" s="190"/>
      <c r="Y34" s="190"/>
      <c r="Z34" s="190"/>
      <c r="AA34" s="190"/>
      <c r="AB34" s="190"/>
      <c r="AC34" s="190"/>
      <c r="AD34" s="190"/>
      <c r="AE34" s="190"/>
      <c r="AK34" s="191">
        <v>0</v>
      </c>
      <c r="AL34" s="192"/>
      <c r="AM34" s="192"/>
      <c r="AN34" s="192"/>
      <c r="AO34" s="192"/>
      <c r="AQ34" s="27"/>
    </row>
    <row r="35" spans="2:43" s="1" customFormat="1" ht="6.95" customHeight="1">
      <c r="B35" s="20"/>
      <c r="AK35" s="87"/>
      <c r="AL35" s="87"/>
      <c r="AM35" s="87"/>
      <c r="AN35" s="87"/>
      <c r="AO35" s="87"/>
      <c r="AQ35" s="21"/>
    </row>
    <row r="36" spans="2:43" s="1" customFormat="1" ht="25.9" customHeight="1">
      <c r="B36" s="20"/>
      <c r="D36" s="28" t="s">
        <v>38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 t="s">
        <v>39</v>
      </c>
      <c r="U36" s="29"/>
      <c r="V36" s="29"/>
      <c r="W36" s="29"/>
      <c r="X36" s="209" t="s">
        <v>40</v>
      </c>
      <c r="Y36" s="210"/>
      <c r="Z36" s="210"/>
      <c r="AA36" s="210"/>
      <c r="AB36" s="210"/>
      <c r="AC36" s="29"/>
      <c r="AD36" s="29"/>
      <c r="AE36" s="29"/>
      <c r="AF36" s="29"/>
      <c r="AG36" s="29"/>
      <c r="AH36" s="29"/>
      <c r="AI36" s="29"/>
      <c r="AJ36" s="29"/>
      <c r="AK36" s="211">
        <f>SUM(AK28:AK34)</f>
        <v>0</v>
      </c>
      <c r="AL36" s="212"/>
      <c r="AM36" s="212"/>
      <c r="AN36" s="212"/>
      <c r="AO36" s="213"/>
      <c r="AQ36" s="21"/>
    </row>
    <row r="37" spans="2:43" s="1" customFormat="1" ht="14.45" customHeight="1">
      <c r="B37" s="20"/>
      <c r="AQ37" s="21"/>
    </row>
    <row r="38" spans="2:43" ht="13.5">
      <c r="B38" s="12"/>
      <c r="AQ38" s="13"/>
    </row>
    <row r="39" spans="2:43" ht="13.5">
      <c r="B39" s="12"/>
      <c r="AQ39" s="13"/>
    </row>
    <row r="40" spans="2:43" ht="13.5">
      <c r="B40" s="12"/>
      <c r="AQ40" s="13"/>
    </row>
    <row r="41" spans="2:43" ht="13.5">
      <c r="B41" s="12"/>
      <c r="AQ41" s="13"/>
    </row>
    <row r="42" spans="2:43" ht="13.5">
      <c r="B42" s="12"/>
      <c r="AQ42" s="13"/>
    </row>
    <row r="43" spans="2:43" ht="13.5">
      <c r="B43" s="12"/>
      <c r="AQ43" s="13"/>
    </row>
    <row r="44" spans="2:43" ht="13.5">
      <c r="B44" s="12"/>
      <c r="AQ44" s="13"/>
    </row>
    <row r="45" spans="2:43" ht="13.5">
      <c r="B45" s="12"/>
      <c r="AQ45" s="13"/>
    </row>
    <row r="46" spans="2:43" ht="13.5">
      <c r="B46" s="12"/>
      <c r="AQ46" s="13"/>
    </row>
    <row r="47" spans="2:43" ht="13.5">
      <c r="B47" s="12"/>
      <c r="AQ47" s="13"/>
    </row>
    <row r="48" spans="2:43" s="1" customFormat="1" ht="15">
      <c r="B48" s="20"/>
      <c r="D48" s="31" t="s">
        <v>41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C48" s="31" t="s">
        <v>42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Q48" s="21"/>
    </row>
    <row r="49" spans="2:43" ht="13.5">
      <c r="B49" s="12"/>
      <c r="D49" s="34"/>
      <c r="Z49" s="35"/>
      <c r="AC49" s="34"/>
      <c r="AO49" s="35"/>
      <c r="AQ49" s="13"/>
    </row>
    <row r="50" spans="2:43" ht="13.5">
      <c r="B50" s="12"/>
      <c r="D50" s="34"/>
      <c r="Z50" s="35"/>
      <c r="AC50" s="34"/>
      <c r="AO50" s="35"/>
      <c r="AQ50" s="13"/>
    </row>
    <row r="51" spans="2:43" ht="13.5">
      <c r="B51" s="12"/>
      <c r="D51" s="34"/>
      <c r="Z51" s="35"/>
      <c r="AC51" s="34"/>
      <c r="AO51" s="35"/>
      <c r="AQ51" s="13"/>
    </row>
    <row r="52" spans="2:43" ht="13.5">
      <c r="B52" s="12"/>
      <c r="D52" s="34"/>
      <c r="Z52" s="35"/>
      <c r="AC52" s="34"/>
      <c r="AO52" s="35"/>
      <c r="AQ52" s="13"/>
    </row>
    <row r="53" spans="2:43" ht="13.5">
      <c r="B53" s="12"/>
      <c r="D53" s="34"/>
      <c r="Z53" s="35"/>
      <c r="AC53" s="34"/>
      <c r="AO53" s="35"/>
      <c r="AQ53" s="13"/>
    </row>
    <row r="54" spans="2:43" ht="13.5">
      <c r="B54" s="12"/>
      <c r="D54" s="34"/>
      <c r="Z54" s="35"/>
      <c r="AC54" s="34"/>
      <c r="AO54" s="35"/>
      <c r="AQ54" s="13"/>
    </row>
    <row r="55" spans="2:43" ht="13.5">
      <c r="B55" s="12"/>
      <c r="D55" s="34"/>
      <c r="Z55" s="35"/>
      <c r="AC55" s="34"/>
      <c r="AO55" s="35"/>
      <c r="AQ55" s="13"/>
    </row>
    <row r="56" spans="2:43" ht="13.5">
      <c r="B56" s="12"/>
      <c r="D56" s="34"/>
      <c r="Z56" s="35"/>
      <c r="AC56" s="34"/>
      <c r="AO56" s="35"/>
      <c r="AQ56" s="13"/>
    </row>
    <row r="57" spans="2:43" s="1" customFormat="1" ht="15">
      <c r="B57" s="20"/>
      <c r="D57" s="36" t="s">
        <v>43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 t="s">
        <v>44</v>
      </c>
      <c r="S57" s="37"/>
      <c r="T57" s="37"/>
      <c r="U57" s="37"/>
      <c r="V57" s="37"/>
      <c r="W57" s="37"/>
      <c r="X57" s="37"/>
      <c r="Y57" s="37"/>
      <c r="Z57" s="39"/>
      <c r="AC57" s="36" t="s">
        <v>43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8" t="s">
        <v>44</v>
      </c>
      <c r="AN57" s="37"/>
      <c r="AO57" s="39"/>
      <c r="AQ57" s="21"/>
    </row>
    <row r="58" spans="2:43" ht="13.5">
      <c r="B58" s="12"/>
      <c r="AQ58" s="13"/>
    </row>
    <row r="59" spans="2:43" s="1" customFormat="1" ht="15">
      <c r="B59" s="20"/>
      <c r="D59" s="31" t="s">
        <v>45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C59" s="31" t="s">
        <v>46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Q59" s="21"/>
    </row>
    <row r="60" spans="2:43" ht="13.5">
      <c r="B60" s="12"/>
      <c r="D60" s="34"/>
      <c r="Z60" s="35"/>
      <c r="AC60" s="34"/>
      <c r="AO60" s="35"/>
      <c r="AQ60" s="13"/>
    </row>
    <row r="61" spans="2:43" ht="13.5">
      <c r="B61" s="12"/>
      <c r="D61" s="34"/>
      <c r="Z61" s="35"/>
      <c r="AC61" s="34"/>
      <c r="AO61" s="35"/>
      <c r="AQ61" s="13"/>
    </row>
    <row r="62" spans="2:43" ht="13.5">
      <c r="B62" s="12"/>
      <c r="D62" s="34"/>
      <c r="Z62" s="35"/>
      <c r="AC62" s="34"/>
      <c r="AO62" s="35"/>
      <c r="AQ62" s="13"/>
    </row>
    <row r="63" spans="2:43" ht="13.5">
      <c r="B63" s="12"/>
      <c r="D63" s="34"/>
      <c r="Z63" s="35"/>
      <c r="AC63" s="34"/>
      <c r="AO63" s="35"/>
      <c r="AQ63" s="13"/>
    </row>
    <row r="64" spans="2:43" ht="13.5">
      <c r="B64" s="12"/>
      <c r="D64" s="34"/>
      <c r="Z64" s="35"/>
      <c r="AC64" s="34"/>
      <c r="AO64" s="35"/>
      <c r="AQ64" s="13"/>
    </row>
    <row r="65" spans="2:43" ht="13.5">
      <c r="B65" s="12"/>
      <c r="D65" s="34"/>
      <c r="Z65" s="35"/>
      <c r="AC65" s="34"/>
      <c r="AO65" s="35"/>
      <c r="AQ65" s="13"/>
    </row>
    <row r="66" spans="2:43" ht="13.5">
      <c r="B66" s="12"/>
      <c r="D66" s="34"/>
      <c r="Z66" s="35"/>
      <c r="AC66" s="34"/>
      <c r="AO66" s="35"/>
      <c r="AQ66" s="13"/>
    </row>
    <row r="67" spans="2:43" ht="13.5">
      <c r="B67" s="12"/>
      <c r="D67" s="34"/>
      <c r="Z67" s="35"/>
      <c r="AC67" s="34"/>
      <c r="AO67" s="35"/>
      <c r="AQ67" s="13"/>
    </row>
    <row r="68" spans="2:43" s="1" customFormat="1" ht="15">
      <c r="B68" s="20"/>
      <c r="D68" s="36" t="s">
        <v>43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 t="s">
        <v>44</v>
      </c>
      <c r="S68" s="37"/>
      <c r="T68" s="37"/>
      <c r="U68" s="37"/>
      <c r="V68" s="37"/>
      <c r="W68" s="37"/>
      <c r="X68" s="37"/>
      <c r="Y68" s="37"/>
      <c r="Z68" s="39"/>
      <c r="AC68" s="36" t="s">
        <v>43</v>
      </c>
      <c r="AD68" s="37"/>
      <c r="AE68" s="37"/>
      <c r="AF68" s="37"/>
      <c r="AG68" s="37"/>
      <c r="AH68" s="37"/>
      <c r="AI68" s="37"/>
      <c r="AJ68" s="37"/>
      <c r="AK68" s="37"/>
      <c r="AL68" s="37"/>
      <c r="AM68" s="38" t="s">
        <v>44</v>
      </c>
      <c r="AN68" s="37"/>
      <c r="AO68" s="39"/>
      <c r="AQ68" s="21"/>
    </row>
    <row r="69" spans="2:43" s="1" customFormat="1" ht="6.95" customHeight="1">
      <c r="B69" s="20"/>
      <c r="AQ69" s="21"/>
    </row>
    <row r="70" spans="2:43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4" spans="2:43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5"/>
    </row>
    <row r="75" spans="2:43" s="1" customFormat="1" ht="36.95" customHeight="1">
      <c r="B75" s="20"/>
      <c r="C75" s="195" t="s">
        <v>47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1"/>
    </row>
    <row r="76" spans="2:43" s="3" customFormat="1" ht="14.45" customHeight="1">
      <c r="B76" s="46"/>
      <c r="C76" s="17" t="s">
        <v>5</v>
      </c>
      <c r="L76" s="3" t="str">
        <f>K4</f>
        <v>0100</v>
      </c>
      <c r="AQ76" s="47"/>
    </row>
    <row r="77" spans="2:43" s="4" customFormat="1" ht="36.95" customHeight="1">
      <c r="B77" s="48"/>
      <c r="C77" s="49" t="s">
        <v>7</v>
      </c>
      <c r="L77" s="221" t="str">
        <f>K5</f>
        <v>Oprava asfaltového povrchu v ulici Generála Uchytila v Chrudimi</v>
      </c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Q77" s="50"/>
    </row>
    <row r="78" spans="2:43" s="1" customFormat="1" ht="6.95" customHeight="1">
      <c r="B78" s="20"/>
      <c r="AQ78" s="21"/>
    </row>
    <row r="79" spans="2:43" s="1" customFormat="1" ht="15">
      <c r="B79" s="20"/>
      <c r="C79" s="17" t="s">
        <v>14</v>
      </c>
      <c r="L79" s="51" t="str">
        <f>IF(K7="","",K7)</f>
        <v>Chrudim</v>
      </c>
      <c r="AI79" s="17" t="s">
        <v>16</v>
      </c>
      <c r="AM79" s="220">
        <f>IF(AN7="","",AN7)</f>
        <v>44971</v>
      </c>
      <c r="AN79" s="220"/>
      <c r="AQ79" s="21"/>
    </row>
    <row r="80" spans="2:43" s="1" customFormat="1" ht="6.95" customHeight="1">
      <c r="B80" s="20"/>
      <c r="AQ80" s="21"/>
    </row>
    <row r="81" spans="2:43" s="1" customFormat="1" ht="15">
      <c r="B81" s="20"/>
      <c r="C81" s="17" t="s">
        <v>19</v>
      </c>
      <c r="L81" s="3" t="str">
        <f>IF(E10="","",E10)</f>
        <v xml:space="preserve"> </v>
      </c>
      <c r="AI81" s="17" t="s">
        <v>24</v>
      </c>
      <c r="AM81" s="207" t="str">
        <f>IF(E16="","",E16)</f>
        <v xml:space="preserve"> </v>
      </c>
      <c r="AN81" s="208"/>
      <c r="AO81" s="208"/>
      <c r="AP81" s="208"/>
      <c r="AQ81" s="21"/>
    </row>
    <row r="82" spans="2:43" s="1" customFormat="1" ht="15">
      <c r="B82" s="20"/>
      <c r="C82" s="17" t="s">
        <v>23</v>
      </c>
      <c r="L82" s="3" t="str">
        <f>IF(E13="","",E13)</f>
        <v xml:space="preserve"> </v>
      </c>
      <c r="AI82" s="17" t="s">
        <v>26</v>
      </c>
      <c r="AM82" s="207" t="str">
        <f>IF(E19="","",E19)</f>
        <v xml:space="preserve"> </v>
      </c>
      <c r="AN82" s="208"/>
      <c r="AO82" s="208"/>
      <c r="AP82" s="208"/>
      <c r="AQ82" s="21"/>
    </row>
    <row r="83" spans="2:43" s="1" customFormat="1" ht="10.9" customHeight="1">
      <c r="B83" s="20"/>
      <c r="AQ83" s="21"/>
    </row>
    <row r="84" spans="2:43" s="1" customFormat="1" ht="29.25" customHeight="1">
      <c r="B84" s="20"/>
      <c r="C84" s="216" t="s">
        <v>48</v>
      </c>
      <c r="D84" s="217"/>
      <c r="E84" s="217"/>
      <c r="F84" s="217"/>
      <c r="G84" s="217"/>
      <c r="H84" s="52"/>
      <c r="I84" s="218" t="s">
        <v>49</v>
      </c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8" t="s">
        <v>50</v>
      </c>
      <c r="AH84" s="217"/>
      <c r="AI84" s="217"/>
      <c r="AJ84" s="217"/>
      <c r="AK84" s="217"/>
      <c r="AL84" s="217"/>
      <c r="AM84" s="217"/>
      <c r="AN84" s="218" t="s">
        <v>51</v>
      </c>
      <c r="AO84" s="217"/>
      <c r="AP84" s="219"/>
      <c r="AQ84" s="21"/>
    </row>
    <row r="85" spans="2:43" s="1" customFormat="1" ht="10.9" customHeight="1">
      <c r="B85" s="20"/>
      <c r="AQ85" s="21"/>
    </row>
    <row r="86" spans="2:62" s="4" customFormat="1" ht="32.45" customHeight="1">
      <c r="B86" s="48"/>
      <c r="C86" s="53" t="s">
        <v>52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04">
        <f>ROUND(AG87,2)</f>
        <v>0</v>
      </c>
      <c r="AH86" s="204"/>
      <c r="AI86" s="204"/>
      <c r="AJ86" s="204"/>
      <c r="AK86" s="204"/>
      <c r="AL86" s="204"/>
      <c r="AM86" s="204"/>
      <c r="AN86" s="202">
        <f>AG86*1.21</f>
        <v>0</v>
      </c>
      <c r="AO86" s="202"/>
      <c r="AP86" s="202"/>
      <c r="AQ86" s="50"/>
      <c r="BE86" s="49" t="s">
        <v>53</v>
      </c>
      <c r="BF86" s="49" t="s">
        <v>54</v>
      </c>
      <c r="BH86" s="49" t="s">
        <v>55</v>
      </c>
      <c r="BI86" s="49" t="s">
        <v>56</v>
      </c>
      <c r="BJ86" s="49" t="s">
        <v>57</v>
      </c>
    </row>
    <row r="87" spans="2:62" s="5" customFormat="1" ht="27.4" customHeight="1">
      <c r="B87" s="55"/>
      <c r="C87" s="56"/>
      <c r="D87" s="214" t="s">
        <v>6</v>
      </c>
      <c r="E87" s="215"/>
      <c r="F87" s="215"/>
      <c r="G87" s="215"/>
      <c r="H87" s="215"/>
      <c r="I87" s="57"/>
      <c r="J87" s="214" t="s">
        <v>8</v>
      </c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06">
        <f>'0100 - Údržba asfaltové p...'!M25</f>
        <v>0</v>
      </c>
      <c r="AH87" s="206"/>
      <c r="AI87" s="206"/>
      <c r="AJ87" s="206"/>
      <c r="AK87" s="206"/>
      <c r="AL87" s="206"/>
      <c r="AM87" s="206"/>
      <c r="AN87" s="206">
        <f>AG87*1.21</f>
        <v>0</v>
      </c>
      <c r="AO87" s="206"/>
      <c r="AP87" s="206"/>
      <c r="AQ87" s="58"/>
      <c r="BF87" s="59" t="s">
        <v>13</v>
      </c>
      <c r="BG87" s="59" t="s">
        <v>58</v>
      </c>
      <c r="BH87" s="59" t="s">
        <v>55</v>
      </c>
      <c r="BI87" s="59" t="s">
        <v>56</v>
      </c>
      <c r="BJ87" s="59" t="s">
        <v>57</v>
      </c>
    </row>
    <row r="88" spans="2:43" ht="13.5">
      <c r="B88" s="12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13"/>
    </row>
    <row r="89" spans="2:43" s="1" customFormat="1" ht="30" customHeight="1">
      <c r="B89" s="20"/>
      <c r="C89" s="53" t="s">
        <v>59</v>
      </c>
      <c r="AG89" s="202">
        <v>0</v>
      </c>
      <c r="AH89" s="203"/>
      <c r="AI89" s="203"/>
      <c r="AJ89" s="203"/>
      <c r="AK89" s="203"/>
      <c r="AL89" s="203"/>
      <c r="AM89" s="203"/>
      <c r="AN89" s="202">
        <v>0</v>
      </c>
      <c r="AO89" s="203"/>
      <c r="AP89" s="203"/>
      <c r="AQ89" s="21"/>
    </row>
    <row r="90" spans="2:43" s="1" customFormat="1" ht="10.9" customHeight="1">
      <c r="B90" s="20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21"/>
    </row>
    <row r="91" spans="2:43" s="1" customFormat="1" ht="30" customHeight="1">
      <c r="B91" s="20"/>
      <c r="C91" s="60" t="s">
        <v>60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205">
        <f>ROUND(AG86+AG89,2)</f>
        <v>0</v>
      </c>
      <c r="AH91" s="205"/>
      <c r="AI91" s="205"/>
      <c r="AJ91" s="205"/>
      <c r="AK91" s="205"/>
      <c r="AL91" s="205"/>
      <c r="AM91" s="205"/>
      <c r="AN91" s="205">
        <f>AN86+AN89</f>
        <v>0</v>
      </c>
      <c r="AO91" s="205"/>
      <c r="AP91" s="205"/>
      <c r="AQ91" s="21"/>
    </row>
    <row r="92" spans="2:43" s="1" customFormat="1" ht="6.9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</row>
  </sheetData>
  <mergeCells count="44">
    <mergeCell ref="AM81:AP81"/>
    <mergeCell ref="X36:AB36"/>
    <mergeCell ref="AK36:AO36"/>
    <mergeCell ref="C75:AP75"/>
    <mergeCell ref="D87:H87"/>
    <mergeCell ref="J87:AF87"/>
    <mergeCell ref="AM82:AP82"/>
    <mergeCell ref="C84:G84"/>
    <mergeCell ref="I84:AF84"/>
    <mergeCell ref="AG84:AM84"/>
    <mergeCell ref="AN84:AP84"/>
    <mergeCell ref="AM79:AN79"/>
    <mergeCell ref="L77:AO77"/>
    <mergeCell ref="AG89:AM89"/>
    <mergeCell ref="AN89:AP89"/>
    <mergeCell ref="AG86:AM86"/>
    <mergeCell ref="AN86:AP86"/>
    <mergeCell ref="AG91:AM91"/>
    <mergeCell ref="AN91:AP91"/>
    <mergeCell ref="AN87:AP87"/>
    <mergeCell ref="AG87:AM87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K28:AO28"/>
    <mergeCell ref="L30:O30"/>
    <mergeCell ref="W30:AE30"/>
    <mergeCell ref="C1:AP1"/>
    <mergeCell ref="C3:AP3"/>
    <mergeCell ref="K4:AO4"/>
    <mergeCell ref="K5:AO5"/>
    <mergeCell ref="E22:AN22"/>
    <mergeCell ref="AK25:AO25"/>
    <mergeCell ref="AK30:AO30"/>
    <mergeCell ref="AK26:AO26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showGridLines="0" tabSelected="1" workbookViewId="0" topLeftCell="A145">
      <selection activeCell="L153" sqref="L153:L16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281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421875" style="0" customWidth="1"/>
    <col min="11" max="11" width="9.28125" style="0" customWidth="1"/>
    <col min="12" max="12" width="8.00390625" style="0" bestFit="1" customWidth="1"/>
    <col min="13" max="13" width="11.7109375" style="0" bestFit="1" customWidth="1"/>
    <col min="14" max="14" width="7.28125" style="86" bestFit="1" customWidth="1"/>
    <col min="15" max="15" width="9.8515625" style="86" bestFit="1" customWidth="1"/>
    <col min="16" max="16" width="6.7109375" style="86" bestFit="1" customWidth="1"/>
    <col min="17" max="17" width="9.8515625" style="86" bestFit="1" customWidth="1"/>
    <col min="18" max="18" width="2.140625" style="0" customWidth="1"/>
    <col min="19" max="19" width="3.421875" style="0" customWidth="1"/>
    <col min="20" max="21" width="5.140625" style="0" bestFit="1" customWidth="1"/>
  </cols>
  <sheetData>
    <row r="1" spans="3:17" ht="17.25" customHeight="1"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2:1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5"/>
      <c r="O2" s="85"/>
      <c r="P2" s="85"/>
      <c r="Q2" s="85"/>
      <c r="R2" s="11"/>
    </row>
    <row r="3" spans="2:18" ht="36.95" customHeight="1">
      <c r="B3" s="12"/>
      <c r="C3" s="195" t="s">
        <v>61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3"/>
    </row>
    <row r="4" spans="2:18" ht="6.95" customHeight="1">
      <c r="B4" s="12"/>
      <c r="R4" s="13"/>
    </row>
    <row r="5" spans="2:18" s="1" customFormat="1" ht="32.85" customHeight="1">
      <c r="B5" s="20"/>
      <c r="D5" s="16" t="s">
        <v>7</v>
      </c>
      <c r="F5" s="197" t="s">
        <v>142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87"/>
      <c r="R5" s="21"/>
    </row>
    <row r="6" spans="2:18" s="1" customFormat="1" ht="14.45" customHeight="1">
      <c r="B6" s="20"/>
      <c r="D6" s="17" t="s">
        <v>10</v>
      </c>
      <c r="F6" s="15" t="s">
        <v>11</v>
      </c>
      <c r="M6" s="17" t="s">
        <v>12</v>
      </c>
      <c r="N6" s="87"/>
      <c r="O6" s="120" t="s">
        <v>11</v>
      </c>
      <c r="P6" s="87"/>
      <c r="Q6" s="87"/>
      <c r="R6" s="21"/>
    </row>
    <row r="7" spans="2:18" s="1" customFormat="1" ht="14.45" customHeight="1">
      <c r="B7" s="20"/>
      <c r="D7" s="17" t="s">
        <v>14</v>
      </c>
      <c r="F7" s="15" t="s">
        <v>15</v>
      </c>
      <c r="M7" s="17" t="s">
        <v>16</v>
      </c>
      <c r="N7" s="87"/>
      <c r="O7" s="234">
        <v>44967</v>
      </c>
      <c r="P7" s="235"/>
      <c r="Q7" s="87"/>
      <c r="R7" s="21"/>
    </row>
    <row r="8" spans="2:18" s="1" customFormat="1" ht="10.9" customHeight="1">
      <c r="B8" s="20"/>
      <c r="N8" s="87"/>
      <c r="O8" s="87"/>
      <c r="P8" s="87"/>
      <c r="Q8" s="87"/>
      <c r="R8" s="21"/>
    </row>
    <row r="9" spans="2:18" s="1" customFormat="1" ht="14.45" customHeight="1">
      <c r="B9" s="20"/>
      <c r="D9" s="17" t="s">
        <v>19</v>
      </c>
      <c r="M9" s="17" t="s">
        <v>20</v>
      </c>
      <c r="N9" s="87"/>
      <c r="O9" s="233" t="s">
        <v>11</v>
      </c>
      <c r="P9" s="203"/>
      <c r="Q9" s="87"/>
      <c r="R9" s="21"/>
    </row>
    <row r="10" spans="2:18" s="1" customFormat="1" ht="18" customHeight="1">
      <c r="B10" s="20"/>
      <c r="E10" s="15" t="s">
        <v>21</v>
      </c>
      <c r="M10" s="17" t="s">
        <v>22</v>
      </c>
      <c r="N10" s="87"/>
      <c r="O10" s="233" t="s">
        <v>11</v>
      </c>
      <c r="P10" s="203"/>
      <c r="Q10" s="87"/>
      <c r="R10" s="21"/>
    </row>
    <row r="11" spans="2:18" s="1" customFormat="1" ht="6.95" customHeight="1">
      <c r="B11" s="20"/>
      <c r="N11" s="87"/>
      <c r="O11" s="87"/>
      <c r="P11" s="87"/>
      <c r="Q11" s="87"/>
      <c r="R11" s="21"/>
    </row>
    <row r="12" spans="2:18" s="1" customFormat="1" ht="14.45" customHeight="1">
      <c r="B12" s="20"/>
      <c r="D12" s="17" t="s">
        <v>23</v>
      </c>
      <c r="M12" s="17" t="s">
        <v>20</v>
      </c>
      <c r="N12" s="87"/>
      <c r="O12" s="233" t="s">
        <v>11</v>
      </c>
      <c r="P12" s="203"/>
      <c r="Q12" s="87"/>
      <c r="R12" s="21"/>
    </row>
    <row r="13" spans="2:18" s="1" customFormat="1" ht="18" customHeight="1">
      <c r="B13" s="20"/>
      <c r="E13" s="15" t="s">
        <v>21</v>
      </c>
      <c r="M13" s="17" t="s">
        <v>22</v>
      </c>
      <c r="N13" s="87"/>
      <c r="O13" s="233" t="s">
        <v>11</v>
      </c>
      <c r="P13" s="203"/>
      <c r="Q13" s="87"/>
      <c r="R13" s="21"/>
    </row>
    <row r="14" spans="2:18" s="1" customFormat="1" ht="6.95" customHeight="1">
      <c r="B14" s="20"/>
      <c r="N14" s="87"/>
      <c r="O14" s="87"/>
      <c r="P14" s="87"/>
      <c r="Q14" s="87"/>
      <c r="R14" s="21"/>
    </row>
    <row r="15" spans="2:18" s="1" customFormat="1" ht="14.45" customHeight="1">
      <c r="B15" s="20"/>
      <c r="D15" s="17" t="s">
        <v>24</v>
      </c>
      <c r="M15" s="17" t="s">
        <v>20</v>
      </c>
      <c r="N15" s="87"/>
      <c r="O15" s="233" t="s">
        <v>11</v>
      </c>
      <c r="P15" s="203"/>
      <c r="Q15" s="87"/>
      <c r="R15" s="21"/>
    </row>
    <row r="16" spans="2:18" s="1" customFormat="1" ht="18" customHeight="1">
      <c r="B16" s="20"/>
      <c r="E16" s="15" t="s">
        <v>21</v>
      </c>
      <c r="M16" s="17" t="s">
        <v>22</v>
      </c>
      <c r="N16" s="87"/>
      <c r="O16" s="233" t="s">
        <v>11</v>
      </c>
      <c r="P16" s="203"/>
      <c r="Q16" s="87"/>
      <c r="R16" s="21"/>
    </row>
    <row r="17" spans="2:18" s="1" customFormat="1" ht="6.95" customHeight="1">
      <c r="B17" s="20"/>
      <c r="N17" s="87"/>
      <c r="O17" s="87"/>
      <c r="P17" s="87"/>
      <c r="Q17" s="87"/>
      <c r="R17" s="21"/>
    </row>
    <row r="18" spans="2:18" s="1" customFormat="1" ht="14.45" customHeight="1">
      <c r="B18" s="20"/>
      <c r="D18" s="17" t="s">
        <v>26</v>
      </c>
      <c r="M18" s="17" t="s">
        <v>20</v>
      </c>
      <c r="N18" s="87"/>
      <c r="O18" s="233" t="s">
        <v>11</v>
      </c>
      <c r="P18" s="203"/>
      <c r="Q18" s="87"/>
      <c r="R18" s="21"/>
    </row>
    <row r="19" spans="2:18" s="1" customFormat="1" ht="18" customHeight="1">
      <c r="B19" s="20"/>
      <c r="E19" s="15" t="s">
        <v>21</v>
      </c>
      <c r="M19" s="17" t="s">
        <v>22</v>
      </c>
      <c r="N19" s="87"/>
      <c r="O19" s="233" t="s">
        <v>11</v>
      </c>
      <c r="P19" s="203"/>
      <c r="Q19" s="87"/>
      <c r="R19" s="21"/>
    </row>
    <row r="20" spans="2:18" s="1" customFormat="1" ht="6.95" customHeight="1">
      <c r="B20" s="20"/>
      <c r="N20" s="87"/>
      <c r="O20" s="87"/>
      <c r="P20" s="87"/>
      <c r="Q20" s="87"/>
      <c r="R20" s="21"/>
    </row>
    <row r="21" spans="2:18" s="1" customFormat="1" ht="14.45" customHeight="1">
      <c r="B21" s="20"/>
      <c r="D21" s="17" t="s">
        <v>27</v>
      </c>
      <c r="N21" s="87"/>
      <c r="O21" s="87"/>
      <c r="P21" s="87"/>
      <c r="Q21" s="87"/>
      <c r="R21" s="21"/>
    </row>
    <row r="22" spans="2:18" s="1" customFormat="1" ht="22.5" customHeight="1">
      <c r="B22" s="20"/>
      <c r="E22" s="198" t="s">
        <v>11</v>
      </c>
      <c r="F22" s="208"/>
      <c r="G22" s="208"/>
      <c r="H22" s="208"/>
      <c r="I22" s="208"/>
      <c r="J22" s="208"/>
      <c r="K22" s="208"/>
      <c r="L22" s="208"/>
      <c r="N22" s="87"/>
      <c r="O22" s="87"/>
      <c r="P22" s="87"/>
      <c r="Q22" s="87"/>
      <c r="R22" s="21"/>
    </row>
    <row r="23" spans="2:18" s="1" customFormat="1" ht="6.95" customHeight="1">
      <c r="B23" s="20"/>
      <c r="N23" s="87"/>
      <c r="O23" s="87"/>
      <c r="P23" s="87"/>
      <c r="Q23" s="87"/>
      <c r="R23" s="21"/>
    </row>
    <row r="24" spans="2:18" s="1" customFormat="1" ht="6.95" customHeight="1">
      <c r="B24" s="2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88"/>
      <c r="O24" s="88"/>
      <c r="P24" s="88"/>
      <c r="Q24" s="87"/>
      <c r="R24" s="21"/>
    </row>
    <row r="25" spans="2:18" s="1" customFormat="1" ht="14.45" customHeight="1">
      <c r="B25" s="20"/>
      <c r="D25" s="121" t="s">
        <v>62</v>
      </c>
      <c r="H25" s="87"/>
      <c r="I25" s="87"/>
      <c r="J25" s="87"/>
      <c r="K25" s="87"/>
      <c r="L25" s="87"/>
      <c r="M25" s="199">
        <f>O86</f>
        <v>0</v>
      </c>
      <c r="N25" s="203"/>
      <c r="O25" s="203"/>
      <c r="P25" s="203"/>
      <c r="Q25" s="87"/>
      <c r="R25" s="21"/>
    </row>
    <row r="26" spans="2:18" s="1" customFormat="1" ht="14.45" customHeight="1">
      <c r="B26" s="20"/>
      <c r="D26" s="19" t="s">
        <v>63</v>
      </c>
      <c r="H26" s="87"/>
      <c r="I26" s="87"/>
      <c r="J26" s="87"/>
      <c r="K26" s="87"/>
      <c r="L26" s="87"/>
      <c r="M26" s="199">
        <f>O94</f>
        <v>0</v>
      </c>
      <c r="N26" s="203"/>
      <c r="O26" s="203"/>
      <c r="P26" s="203"/>
      <c r="Q26" s="87"/>
      <c r="R26" s="21"/>
    </row>
    <row r="27" spans="2:18" s="1" customFormat="1" ht="6.95" customHeight="1">
      <c r="B27" s="20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21"/>
    </row>
    <row r="28" spans="2:18" s="1" customFormat="1" ht="25.35" customHeight="1">
      <c r="B28" s="20"/>
      <c r="D28" s="122" t="s">
        <v>30</v>
      </c>
      <c r="H28" s="87"/>
      <c r="I28" s="87"/>
      <c r="J28" s="87"/>
      <c r="K28" s="87"/>
      <c r="L28" s="87"/>
      <c r="M28" s="236">
        <f>ROUND(M25+M26,2)</f>
        <v>0</v>
      </c>
      <c r="N28" s="203"/>
      <c r="O28" s="203"/>
      <c r="P28" s="203"/>
      <c r="Q28" s="87"/>
      <c r="R28" s="21"/>
    </row>
    <row r="29" spans="2:18" s="1" customFormat="1" ht="6.95" customHeight="1">
      <c r="B29" s="20"/>
      <c r="D29" s="32"/>
      <c r="E29" s="32"/>
      <c r="F29" s="32"/>
      <c r="G29" s="32"/>
      <c r="H29" s="88"/>
      <c r="I29" s="88"/>
      <c r="J29" s="88"/>
      <c r="K29" s="88"/>
      <c r="L29" s="88"/>
      <c r="M29" s="88"/>
      <c r="N29" s="88"/>
      <c r="O29" s="88"/>
      <c r="P29" s="88"/>
      <c r="Q29" s="87"/>
      <c r="R29" s="21"/>
    </row>
    <row r="30" spans="2:18" s="1" customFormat="1" ht="14.45" customHeight="1">
      <c r="B30" s="20"/>
      <c r="D30" s="25" t="s">
        <v>31</v>
      </c>
      <c r="E30" s="25" t="s">
        <v>32</v>
      </c>
      <c r="F30" s="123">
        <v>0.21</v>
      </c>
      <c r="G30" s="124" t="s">
        <v>33</v>
      </c>
      <c r="H30" s="192">
        <f>M28</f>
        <v>0</v>
      </c>
      <c r="I30" s="203"/>
      <c r="J30" s="203"/>
      <c r="K30" s="87"/>
      <c r="L30" s="87"/>
      <c r="M30" s="192">
        <f>H30*F30</f>
        <v>0</v>
      </c>
      <c r="N30" s="203"/>
      <c r="O30" s="203"/>
      <c r="P30" s="203"/>
      <c r="Q30" s="87"/>
      <c r="R30" s="21"/>
    </row>
    <row r="31" spans="2:18" s="1" customFormat="1" ht="14.45" customHeight="1">
      <c r="B31" s="20"/>
      <c r="E31" s="25" t="s">
        <v>34</v>
      </c>
      <c r="F31" s="123">
        <v>0.15</v>
      </c>
      <c r="G31" s="124" t="s">
        <v>33</v>
      </c>
      <c r="H31" s="192"/>
      <c r="I31" s="203"/>
      <c r="J31" s="203"/>
      <c r="K31" s="87"/>
      <c r="L31" s="87"/>
      <c r="M31" s="192"/>
      <c r="N31" s="203"/>
      <c r="O31" s="203"/>
      <c r="P31" s="203"/>
      <c r="Q31" s="87"/>
      <c r="R31" s="21"/>
    </row>
    <row r="32" spans="2:18" s="1" customFormat="1" ht="14.45" customHeight="1" hidden="1">
      <c r="B32" s="20"/>
      <c r="E32" s="25" t="s">
        <v>35</v>
      </c>
      <c r="F32" s="123">
        <v>0.21</v>
      </c>
      <c r="G32" s="124" t="s">
        <v>33</v>
      </c>
      <c r="H32" s="192" t="e">
        <f>ROUND((SUM(#REF!)+SUM(#REF!)),2)</f>
        <v>#REF!</v>
      </c>
      <c r="I32" s="203"/>
      <c r="J32" s="203"/>
      <c r="K32" s="87"/>
      <c r="L32" s="87"/>
      <c r="M32" s="192">
        <v>0</v>
      </c>
      <c r="N32" s="203"/>
      <c r="O32" s="203"/>
      <c r="P32" s="203"/>
      <c r="Q32" s="87"/>
      <c r="R32" s="21"/>
    </row>
    <row r="33" spans="2:18" s="1" customFormat="1" ht="14.45" customHeight="1" hidden="1">
      <c r="B33" s="20"/>
      <c r="E33" s="25" t="s">
        <v>36</v>
      </c>
      <c r="F33" s="123">
        <v>0.15</v>
      </c>
      <c r="G33" s="124" t="s">
        <v>33</v>
      </c>
      <c r="H33" s="192" t="e">
        <f>ROUND((SUM(#REF!)+SUM(#REF!)),2)</f>
        <v>#REF!</v>
      </c>
      <c r="I33" s="203"/>
      <c r="J33" s="203"/>
      <c r="K33" s="87"/>
      <c r="L33" s="87"/>
      <c r="M33" s="192">
        <v>0</v>
      </c>
      <c r="N33" s="203"/>
      <c r="O33" s="203"/>
      <c r="P33" s="203"/>
      <c r="Q33" s="87"/>
      <c r="R33" s="21"/>
    </row>
    <row r="34" spans="2:18" s="1" customFormat="1" ht="14.45" customHeight="1" hidden="1">
      <c r="B34" s="20"/>
      <c r="E34" s="25" t="s">
        <v>37</v>
      </c>
      <c r="F34" s="123">
        <v>0</v>
      </c>
      <c r="G34" s="124" t="s">
        <v>33</v>
      </c>
      <c r="H34" s="192" t="e">
        <f>ROUND((SUM(#REF!)+SUM(#REF!)),2)</f>
        <v>#REF!</v>
      </c>
      <c r="I34" s="203"/>
      <c r="J34" s="203"/>
      <c r="K34" s="87"/>
      <c r="L34" s="87"/>
      <c r="M34" s="192">
        <v>0</v>
      </c>
      <c r="N34" s="203"/>
      <c r="O34" s="203"/>
      <c r="P34" s="203"/>
      <c r="Q34" s="87"/>
      <c r="R34" s="21"/>
    </row>
    <row r="35" spans="2:18" s="1" customFormat="1" ht="6.95" customHeight="1">
      <c r="B35" s="20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21"/>
    </row>
    <row r="36" spans="2:18" s="1" customFormat="1" ht="25.35" customHeight="1">
      <c r="B36" s="20"/>
      <c r="D36" s="62" t="s">
        <v>38</v>
      </c>
      <c r="E36" s="52"/>
      <c r="F36" s="52"/>
      <c r="G36" s="63" t="s">
        <v>39</v>
      </c>
      <c r="H36" s="149" t="s">
        <v>40</v>
      </c>
      <c r="I36" s="150"/>
      <c r="J36" s="150"/>
      <c r="K36" s="150"/>
      <c r="L36" s="237">
        <f>SUM(M28:M34)</f>
        <v>0</v>
      </c>
      <c r="M36" s="238"/>
      <c r="N36" s="238"/>
      <c r="O36" s="238"/>
      <c r="P36" s="239"/>
      <c r="Q36" s="87"/>
      <c r="R36" s="21"/>
    </row>
    <row r="37" spans="2:18" s="1" customFormat="1" ht="14.45" customHeight="1">
      <c r="B37" s="20"/>
      <c r="N37" s="87"/>
      <c r="O37" s="87"/>
      <c r="P37" s="87"/>
      <c r="Q37" s="87"/>
      <c r="R37" s="21"/>
    </row>
    <row r="38" spans="2:18" s="1" customFormat="1" ht="14.45" customHeight="1">
      <c r="B38" s="20"/>
      <c r="N38" s="87"/>
      <c r="O38" s="87"/>
      <c r="P38" s="87"/>
      <c r="Q38" s="87"/>
      <c r="R38" s="21"/>
    </row>
    <row r="39" spans="2:18" ht="13.5">
      <c r="B39" s="12"/>
      <c r="R39" s="13"/>
    </row>
    <row r="40" spans="2:18" ht="13.5">
      <c r="B40" s="12"/>
      <c r="R40" s="13"/>
    </row>
    <row r="41" spans="2:18" ht="13.5">
      <c r="B41" s="12"/>
      <c r="R41" s="13"/>
    </row>
    <row r="42" spans="2:18" ht="13.5">
      <c r="B42" s="12"/>
      <c r="R42" s="13"/>
    </row>
    <row r="43" spans="2:18" ht="13.5">
      <c r="B43" s="12"/>
      <c r="R43" s="13"/>
    </row>
    <row r="44" spans="2:18" ht="13.5">
      <c r="B44" s="12"/>
      <c r="R44" s="13"/>
    </row>
    <row r="45" spans="2:18" ht="13.5">
      <c r="B45" s="12"/>
      <c r="R45" s="13"/>
    </row>
    <row r="46" spans="2:18" ht="13.5">
      <c r="B46" s="12"/>
      <c r="R46" s="13"/>
    </row>
    <row r="47" spans="2:18" ht="13.5">
      <c r="B47" s="12"/>
      <c r="R47" s="13"/>
    </row>
    <row r="48" spans="2:18" ht="13.5">
      <c r="B48" s="12"/>
      <c r="R48" s="13"/>
    </row>
    <row r="49" spans="2:18" s="1" customFormat="1" ht="15">
      <c r="B49" s="20"/>
      <c r="D49" s="31" t="s">
        <v>41</v>
      </c>
      <c r="E49" s="32"/>
      <c r="F49" s="32"/>
      <c r="G49" s="32"/>
      <c r="H49" s="33"/>
      <c r="J49" s="31" t="s">
        <v>42</v>
      </c>
      <c r="K49" s="32"/>
      <c r="L49" s="32"/>
      <c r="M49" s="32"/>
      <c r="N49" s="88"/>
      <c r="O49" s="88"/>
      <c r="P49" s="89"/>
      <c r="Q49" s="87"/>
      <c r="R49" s="21"/>
    </row>
    <row r="50" spans="2:18" ht="13.5">
      <c r="B50" s="12"/>
      <c r="D50" s="34"/>
      <c r="H50" s="35"/>
      <c r="J50" s="34"/>
      <c r="P50" s="90"/>
      <c r="R50" s="13"/>
    </row>
    <row r="51" spans="2:18" ht="13.5">
      <c r="B51" s="12"/>
      <c r="D51" s="34"/>
      <c r="H51" s="35"/>
      <c r="J51" s="34"/>
      <c r="P51" s="90"/>
      <c r="R51" s="13"/>
    </row>
    <row r="52" spans="2:18" ht="13.5">
      <c r="B52" s="12"/>
      <c r="D52" s="34"/>
      <c r="H52" s="35"/>
      <c r="J52" s="34"/>
      <c r="P52" s="90"/>
      <c r="R52" s="13"/>
    </row>
    <row r="53" spans="2:18" ht="13.5">
      <c r="B53" s="12"/>
      <c r="D53" s="34"/>
      <c r="H53" s="35"/>
      <c r="J53" s="34"/>
      <c r="P53" s="90"/>
      <c r="R53" s="13"/>
    </row>
    <row r="54" spans="2:18" ht="13.5">
      <c r="B54" s="12"/>
      <c r="D54" s="34"/>
      <c r="H54" s="35"/>
      <c r="J54" s="34"/>
      <c r="P54" s="90"/>
      <c r="R54" s="13"/>
    </row>
    <row r="55" spans="2:18" ht="13.5">
      <c r="B55" s="12"/>
      <c r="D55" s="34"/>
      <c r="H55" s="35"/>
      <c r="J55" s="34"/>
      <c r="P55" s="90"/>
      <c r="R55" s="13"/>
    </row>
    <row r="56" spans="2:18" ht="13.5">
      <c r="B56" s="12"/>
      <c r="D56" s="34"/>
      <c r="H56" s="35"/>
      <c r="J56" s="34"/>
      <c r="P56" s="90"/>
      <c r="R56" s="13"/>
    </row>
    <row r="57" spans="2:18" ht="13.5">
      <c r="B57" s="12"/>
      <c r="D57" s="34"/>
      <c r="H57" s="35"/>
      <c r="J57" s="34"/>
      <c r="P57" s="90"/>
      <c r="R57" s="13"/>
    </row>
    <row r="58" spans="2:18" s="1" customFormat="1" ht="15">
      <c r="B58" s="20"/>
      <c r="D58" s="36" t="s">
        <v>43</v>
      </c>
      <c r="E58" s="37"/>
      <c r="F58" s="37"/>
      <c r="G58" s="38" t="s">
        <v>44</v>
      </c>
      <c r="H58" s="39"/>
      <c r="J58" s="36" t="s">
        <v>43</v>
      </c>
      <c r="K58" s="37"/>
      <c r="L58" s="37"/>
      <c r="M58" s="37"/>
      <c r="N58" s="95" t="s">
        <v>44</v>
      </c>
      <c r="O58" s="96"/>
      <c r="P58" s="91"/>
      <c r="Q58" s="87"/>
      <c r="R58" s="21"/>
    </row>
    <row r="59" spans="2:18" ht="13.5">
      <c r="B59" s="12"/>
      <c r="R59" s="13"/>
    </row>
    <row r="60" spans="2:18" s="1" customFormat="1" ht="15">
      <c r="B60" s="20"/>
      <c r="D60" s="31" t="s">
        <v>45</v>
      </c>
      <c r="E60" s="32"/>
      <c r="F60" s="32"/>
      <c r="G60" s="32"/>
      <c r="H60" s="33"/>
      <c r="J60" s="31" t="s">
        <v>46</v>
      </c>
      <c r="K60" s="32"/>
      <c r="L60" s="32"/>
      <c r="M60" s="32"/>
      <c r="N60" s="88"/>
      <c r="O60" s="88"/>
      <c r="P60" s="89"/>
      <c r="Q60" s="87"/>
      <c r="R60" s="21"/>
    </row>
    <row r="61" spans="2:18" ht="13.5">
      <c r="B61" s="12"/>
      <c r="D61" s="34"/>
      <c r="H61" s="35"/>
      <c r="J61" s="34"/>
      <c r="P61" s="90"/>
      <c r="R61" s="13"/>
    </row>
    <row r="62" spans="2:18" ht="13.5">
      <c r="B62" s="12"/>
      <c r="D62" s="34"/>
      <c r="H62" s="35"/>
      <c r="J62" s="34"/>
      <c r="P62" s="90"/>
      <c r="R62" s="13"/>
    </row>
    <row r="63" spans="2:18" ht="13.5">
      <c r="B63" s="12"/>
      <c r="D63" s="34"/>
      <c r="H63" s="35"/>
      <c r="J63" s="34"/>
      <c r="P63" s="90"/>
      <c r="R63" s="13"/>
    </row>
    <row r="64" spans="2:18" ht="13.5">
      <c r="B64" s="12"/>
      <c r="D64" s="34"/>
      <c r="H64" s="35"/>
      <c r="J64" s="34"/>
      <c r="P64" s="90"/>
      <c r="R64" s="13"/>
    </row>
    <row r="65" spans="2:18" ht="13.5">
      <c r="B65" s="12"/>
      <c r="D65" s="34"/>
      <c r="H65" s="35"/>
      <c r="J65" s="34"/>
      <c r="P65" s="90"/>
      <c r="R65" s="13"/>
    </row>
    <row r="66" spans="2:18" ht="13.5">
      <c r="B66" s="12"/>
      <c r="D66" s="34"/>
      <c r="H66" s="35"/>
      <c r="J66" s="34"/>
      <c r="P66" s="90"/>
      <c r="R66" s="13"/>
    </row>
    <row r="67" spans="2:18" ht="13.5">
      <c r="B67" s="12"/>
      <c r="D67" s="34"/>
      <c r="H67" s="35"/>
      <c r="J67" s="34"/>
      <c r="P67" s="90"/>
      <c r="R67" s="13"/>
    </row>
    <row r="68" spans="2:18" ht="13.5">
      <c r="B68" s="12"/>
      <c r="D68" s="34"/>
      <c r="H68" s="35"/>
      <c r="J68" s="34"/>
      <c r="P68" s="90"/>
      <c r="R68" s="13"/>
    </row>
    <row r="69" spans="2:18" s="1" customFormat="1" ht="15">
      <c r="B69" s="20"/>
      <c r="D69" s="36" t="s">
        <v>43</v>
      </c>
      <c r="E69" s="37"/>
      <c r="F69" s="37"/>
      <c r="G69" s="38" t="s">
        <v>44</v>
      </c>
      <c r="H69" s="39"/>
      <c r="J69" s="36" t="s">
        <v>43</v>
      </c>
      <c r="K69" s="37"/>
      <c r="L69" s="37"/>
      <c r="M69" s="37"/>
      <c r="N69" s="95" t="s">
        <v>44</v>
      </c>
      <c r="O69" s="96"/>
      <c r="P69" s="91"/>
      <c r="Q69" s="87"/>
      <c r="R69" s="21"/>
    </row>
    <row r="70" spans="2:18" s="1" customFormat="1" ht="14.4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92"/>
      <c r="O70" s="92"/>
      <c r="P70" s="92"/>
      <c r="Q70" s="92"/>
      <c r="R70" s="42"/>
    </row>
    <row r="74" spans="2:18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93"/>
      <c r="O74" s="93"/>
      <c r="P74" s="93"/>
      <c r="Q74" s="93"/>
      <c r="R74" s="45"/>
    </row>
    <row r="75" spans="2:18" s="1" customFormat="1" ht="36.95" customHeight="1">
      <c r="B75" s="20"/>
      <c r="C75" s="195" t="s">
        <v>64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1"/>
    </row>
    <row r="76" spans="2:18" s="1" customFormat="1" ht="6.95" customHeight="1">
      <c r="B76" s="20"/>
      <c r="N76" s="87"/>
      <c r="O76" s="87"/>
      <c r="P76" s="87"/>
      <c r="Q76" s="87"/>
      <c r="R76" s="21"/>
    </row>
    <row r="77" spans="2:18" s="1" customFormat="1" ht="36.95" customHeight="1">
      <c r="B77" s="20"/>
      <c r="C77" s="49" t="s">
        <v>7</v>
      </c>
      <c r="F77" s="221" t="str">
        <f>F5</f>
        <v>Oprava asfaltového povrchu v ulici Generála Uchytila v Chrudimi</v>
      </c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87"/>
      <c r="R77" s="21"/>
    </row>
    <row r="78" spans="2:18" s="1" customFormat="1" ht="6.95" customHeight="1">
      <c r="B78" s="20"/>
      <c r="N78" s="87"/>
      <c r="O78" s="87"/>
      <c r="P78" s="87"/>
      <c r="Q78" s="87"/>
      <c r="R78" s="21"/>
    </row>
    <row r="79" spans="2:18" s="1" customFormat="1" ht="18" customHeight="1">
      <c r="B79" s="20"/>
      <c r="C79" s="17" t="s">
        <v>14</v>
      </c>
      <c r="F79" s="15" t="str">
        <f>F7</f>
        <v>Chrudim</v>
      </c>
      <c r="K79" s="17" t="s">
        <v>16</v>
      </c>
      <c r="M79" s="220">
        <f>IF(O7="","",O7)</f>
        <v>44967</v>
      </c>
      <c r="N79" s="220"/>
      <c r="Q79" s="87"/>
      <c r="R79" s="21"/>
    </row>
    <row r="80" spans="2:18" s="1" customFormat="1" ht="6.95" customHeight="1">
      <c r="B80" s="20"/>
      <c r="N80" s="87"/>
      <c r="O80" s="87"/>
      <c r="P80" s="87"/>
      <c r="Q80" s="87"/>
      <c r="R80" s="21"/>
    </row>
    <row r="81" spans="2:18" s="1" customFormat="1" ht="15">
      <c r="B81" s="20"/>
      <c r="C81" s="17" t="s">
        <v>19</v>
      </c>
      <c r="F81" s="15" t="str">
        <f>E10</f>
        <v xml:space="preserve"> </v>
      </c>
      <c r="K81" s="17" t="s">
        <v>24</v>
      </c>
      <c r="M81" s="196" t="str">
        <f>E16</f>
        <v xml:space="preserve"> </v>
      </c>
      <c r="N81" s="208"/>
      <c r="O81" s="208"/>
      <c r="P81" s="208"/>
      <c r="Q81" s="208"/>
      <c r="R81" s="21"/>
    </row>
    <row r="82" spans="2:18" s="1" customFormat="1" ht="14.45" customHeight="1">
      <c r="B82" s="20"/>
      <c r="C82" s="17" t="s">
        <v>23</v>
      </c>
      <c r="F82" s="15" t="str">
        <f>IF(E13="","",E13)</f>
        <v xml:space="preserve"> </v>
      </c>
      <c r="K82" s="17" t="s">
        <v>26</v>
      </c>
      <c r="M82" s="196" t="str">
        <f>E19</f>
        <v xml:space="preserve"> </v>
      </c>
      <c r="N82" s="208"/>
      <c r="O82" s="208"/>
      <c r="P82" s="208"/>
      <c r="Q82" s="208"/>
      <c r="R82" s="21"/>
    </row>
    <row r="83" spans="2:18" s="1" customFormat="1" ht="10.35" customHeight="1">
      <c r="B83" s="20"/>
      <c r="N83" s="87"/>
      <c r="O83" s="87"/>
      <c r="P83" s="87"/>
      <c r="Q83" s="87"/>
      <c r="R83" s="21"/>
    </row>
    <row r="84" spans="2:18" s="1" customFormat="1" ht="29.25" customHeight="1">
      <c r="B84" s="20"/>
      <c r="C84" s="241" t="s">
        <v>65</v>
      </c>
      <c r="D84" s="242"/>
      <c r="E84" s="242"/>
      <c r="F84" s="242"/>
      <c r="G84" s="242"/>
      <c r="H84" s="61"/>
      <c r="I84" s="61"/>
      <c r="J84" s="61"/>
      <c r="K84" s="61"/>
      <c r="L84" s="61"/>
      <c r="M84" s="61"/>
      <c r="N84" s="61"/>
      <c r="O84" s="243" t="s">
        <v>66</v>
      </c>
      <c r="P84" s="243"/>
      <c r="Q84" s="243"/>
      <c r="R84" s="21"/>
    </row>
    <row r="85" spans="2:18" s="1" customFormat="1" ht="10.35" customHeight="1">
      <c r="B85" s="20"/>
      <c r="O85" s="116"/>
      <c r="Q85" s="87"/>
      <c r="R85" s="21"/>
    </row>
    <row r="86" spans="2:21" s="1" customFormat="1" ht="29.25" customHeight="1">
      <c r="B86" s="20"/>
      <c r="C86" s="117" t="s">
        <v>67</v>
      </c>
      <c r="O86" s="204">
        <f>SUM(O87:Q92)</f>
        <v>0</v>
      </c>
      <c r="P86" s="204"/>
      <c r="Q86" s="204"/>
      <c r="R86" s="21"/>
      <c r="T86" s="147">
        <f>O86-M113</f>
        <v>0</v>
      </c>
      <c r="U86" s="147">
        <f>SUM(M115:M127,M131:M136,M140:M149,M153:M157,M159,M161:M167)-O86</f>
        <v>0</v>
      </c>
    </row>
    <row r="87" spans="2:18" s="6" customFormat="1" ht="19.9" customHeight="1">
      <c r="B87" s="64"/>
      <c r="D87" s="118" t="s">
        <v>68</v>
      </c>
      <c r="O87" s="231">
        <f>M114</f>
        <v>0</v>
      </c>
      <c r="P87" s="231"/>
      <c r="Q87" s="231"/>
      <c r="R87" s="119"/>
    </row>
    <row r="88" spans="2:18" s="6" customFormat="1" ht="19.9" customHeight="1">
      <c r="B88" s="64"/>
      <c r="D88" s="118" t="s">
        <v>69</v>
      </c>
      <c r="O88" s="231">
        <f>M130</f>
        <v>0</v>
      </c>
      <c r="P88" s="231"/>
      <c r="Q88" s="231"/>
      <c r="R88" s="119"/>
    </row>
    <row r="89" spans="2:18" s="6" customFormat="1" ht="19.9" customHeight="1">
      <c r="B89" s="64"/>
      <c r="D89" s="118" t="s">
        <v>70</v>
      </c>
      <c r="O89" s="231">
        <f>M139</f>
        <v>0</v>
      </c>
      <c r="P89" s="231"/>
      <c r="Q89" s="231"/>
      <c r="R89" s="119"/>
    </row>
    <row r="90" spans="2:18" s="6" customFormat="1" ht="19.9" customHeight="1">
      <c r="B90" s="64"/>
      <c r="D90" s="118" t="s">
        <v>71</v>
      </c>
      <c r="O90" s="231">
        <f>M152</f>
        <v>0</v>
      </c>
      <c r="P90" s="231"/>
      <c r="Q90" s="231"/>
      <c r="R90" s="119"/>
    </row>
    <row r="91" spans="2:18" s="6" customFormat="1" ht="19.9" customHeight="1">
      <c r="B91" s="64"/>
      <c r="D91" s="118" t="s">
        <v>95</v>
      </c>
      <c r="O91" s="231">
        <f>M158</f>
        <v>0</v>
      </c>
      <c r="P91" s="231"/>
      <c r="Q91" s="231"/>
      <c r="R91" s="119"/>
    </row>
    <row r="92" spans="2:18" s="6" customFormat="1" ht="19.9" customHeight="1">
      <c r="B92" s="64"/>
      <c r="D92" s="118" t="s">
        <v>117</v>
      </c>
      <c r="O92" s="231">
        <f>M160</f>
        <v>0</v>
      </c>
      <c r="P92" s="231"/>
      <c r="Q92" s="231"/>
      <c r="R92" s="119"/>
    </row>
    <row r="93" spans="2:18" s="77" customFormat="1" ht="7.5">
      <c r="B93" s="78"/>
      <c r="O93" s="148"/>
      <c r="Q93" s="94"/>
      <c r="R93" s="104"/>
    </row>
    <row r="94" spans="2:18" s="1" customFormat="1" ht="29.25" customHeight="1">
      <c r="B94" s="20"/>
      <c r="C94" s="117" t="s">
        <v>72</v>
      </c>
      <c r="O94" s="230">
        <v>0</v>
      </c>
      <c r="P94" s="230"/>
      <c r="Q94" s="230"/>
      <c r="R94" s="21"/>
    </row>
    <row r="95" spans="2:18" s="77" customFormat="1" ht="7.5">
      <c r="B95" s="78"/>
      <c r="O95" s="148"/>
      <c r="Q95" s="94"/>
      <c r="R95" s="104"/>
    </row>
    <row r="96" spans="2:18" s="1" customFormat="1" ht="29.25" customHeight="1">
      <c r="B96" s="20"/>
      <c r="C96" s="60" t="s">
        <v>60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232">
        <f>ROUND(SUM(O86+O94),2)</f>
        <v>0</v>
      </c>
      <c r="P96" s="232"/>
      <c r="Q96" s="232"/>
      <c r="R96" s="21"/>
    </row>
    <row r="97" spans="2:18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92"/>
      <c r="O97" s="92"/>
      <c r="P97" s="92"/>
      <c r="Q97" s="92"/>
      <c r="R97" s="42"/>
    </row>
    <row r="101" spans="2:18" s="1" customFormat="1" ht="13.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93"/>
      <c r="O101" s="93"/>
      <c r="P101" s="93"/>
      <c r="Q101" s="93"/>
      <c r="R101" s="45"/>
    </row>
    <row r="102" spans="2:18" s="1" customFormat="1" ht="21">
      <c r="B102" s="20"/>
      <c r="C102" s="195" t="s">
        <v>73</v>
      </c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1"/>
    </row>
    <row r="103" spans="2:18" s="77" customFormat="1" ht="7.5">
      <c r="B103" s="78"/>
      <c r="N103" s="94"/>
      <c r="O103" s="94"/>
      <c r="P103" s="94"/>
      <c r="Q103" s="94"/>
      <c r="R103" s="104"/>
    </row>
    <row r="104" spans="2:18" s="1" customFormat="1" ht="33" customHeight="1">
      <c r="B104" s="20"/>
      <c r="C104" s="49" t="s">
        <v>7</v>
      </c>
      <c r="F104" s="221" t="str">
        <f>F5</f>
        <v>Oprava asfaltového povrchu v ulici Generála Uchytila v Chrudimi</v>
      </c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87"/>
      <c r="R104" s="21"/>
    </row>
    <row r="105" spans="2:18" s="77" customFormat="1" ht="7.5">
      <c r="B105" s="78"/>
      <c r="N105" s="94"/>
      <c r="O105" s="94"/>
      <c r="P105" s="94"/>
      <c r="Q105" s="94"/>
      <c r="R105" s="104"/>
    </row>
    <row r="106" spans="2:18" s="1" customFormat="1" ht="15">
      <c r="B106" s="20"/>
      <c r="C106" s="17" t="s">
        <v>14</v>
      </c>
      <c r="F106" s="15" t="str">
        <f>F7</f>
        <v>Chrudim</v>
      </c>
      <c r="K106" s="17" t="s">
        <v>16</v>
      </c>
      <c r="M106" s="244">
        <f>IF(O7="","",O7)</f>
        <v>44967</v>
      </c>
      <c r="N106" s="208"/>
      <c r="O106" s="208"/>
      <c r="P106" s="208"/>
      <c r="Q106" s="87"/>
      <c r="R106" s="21"/>
    </row>
    <row r="107" spans="2:18" s="77" customFormat="1" ht="7.5">
      <c r="B107" s="78"/>
      <c r="N107" s="94"/>
      <c r="O107" s="94"/>
      <c r="P107" s="94"/>
      <c r="Q107" s="94"/>
      <c r="R107" s="104"/>
    </row>
    <row r="108" spans="2:18" s="1" customFormat="1" ht="15">
      <c r="B108" s="20"/>
      <c r="C108" s="17" t="s">
        <v>19</v>
      </c>
      <c r="F108" s="15" t="str">
        <f>E10</f>
        <v xml:space="preserve"> </v>
      </c>
      <c r="K108" s="17" t="s">
        <v>24</v>
      </c>
      <c r="M108" s="196" t="str">
        <f>E16</f>
        <v xml:space="preserve"> </v>
      </c>
      <c r="N108" s="208"/>
      <c r="O108" s="208"/>
      <c r="P108" s="208"/>
      <c r="Q108" s="208"/>
      <c r="R108" s="21"/>
    </row>
    <row r="109" spans="2:18" s="1" customFormat="1" ht="15">
      <c r="B109" s="20"/>
      <c r="C109" s="17" t="s">
        <v>23</v>
      </c>
      <c r="F109" s="15" t="str">
        <f>IF(E13="","",E13)</f>
        <v xml:space="preserve"> </v>
      </c>
      <c r="K109" s="17" t="s">
        <v>26</v>
      </c>
      <c r="M109" s="196" t="str">
        <f>E19</f>
        <v xml:space="preserve"> </v>
      </c>
      <c r="N109" s="208"/>
      <c r="O109" s="208"/>
      <c r="P109" s="208"/>
      <c r="Q109" s="208"/>
      <c r="R109" s="21"/>
    </row>
    <row r="110" spans="2:18" s="77" customFormat="1" ht="7.5">
      <c r="B110" s="78"/>
      <c r="N110" s="94"/>
      <c r="O110" s="94"/>
      <c r="P110" s="94"/>
      <c r="Q110" s="94"/>
      <c r="R110" s="104"/>
    </row>
    <row r="111" spans="2:18" s="7" customFormat="1" ht="15">
      <c r="B111" s="65"/>
      <c r="C111" s="240" t="s">
        <v>74</v>
      </c>
      <c r="D111" s="240" t="s">
        <v>75</v>
      </c>
      <c r="E111" s="240" t="s">
        <v>48</v>
      </c>
      <c r="F111" s="240" t="s">
        <v>76</v>
      </c>
      <c r="G111" s="240"/>
      <c r="H111" s="240"/>
      <c r="I111" s="240"/>
      <c r="J111" s="240" t="s">
        <v>77</v>
      </c>
      <c r="K111" s="240" t="s">
        <v>78</v>
      </c>
      <c r="L111" s="254" t="s">
        <v>89</v>
      </c>
      <c r="M111" s="255"/>
      <c r="N111" s="240" t="s">
        <v>90</v>
      </c>
      <c r="O111" s="240"/>
      <c r="P111" s="240" t="s">
        <v>91</v>
      </c>
      <c r="Q111" s="240"/>
      <c r="R111" s="66"/>
    </row>
    <row r="112" spans="2:18" s="7" customFormat="1" ht="15">
      <c r="B112" s="65"/>
      <c r="C112" s="240"/>
      <c r="D112" s="240"/>
      <c r="E112" s="240"/>
      <c r="F112" s="240"/>
      <c r="G112" s="240"/>
      <c r="H112" s="240"/>
      <c r="I112" s="240"/>
      <c r="J112" s="240"/>
      <c r="K112" s="240"/>
      <c r="L112" s="76" t="s">
        <v>87</v>
      </c>
      <c r="M112" s="109" t="s">
        <v>88</v>
      </c>
      <c r="N112" s="76" t="s">
        <v>87</v>
      </c>
      <c r="O112" s="97" t="s">
        <v>88</v>
      </c>
      <c r="P112" s="76" t="s">
        <v>87</v>
      </c>
      <c r="Q112" s="97" t="s">
        <v>88</v>
      </c>
      <c r="R112" s="66"/>
    </row>
    <row r="113" spans="2:18" s="1" customFormat="1" ht="18">
      <c r="B113" s="20"/>
      <c r="C113" s="53" t="s">
        <v>62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10">
        <f>M114+M130+M139+M152+M158+M160</f>
        <v>0</v>
      </c>
      <c r="N113" s="101"/>
      <c r="O113" s="107">
        <f>O114+O130+O139+O152+O158+O160</f>
        <v>282.577181</v>
      </c>
      <c r="P113" s="108"/>
      <c r="Q113" s="107">
        <f>Q114+Q130+Q139+Q152+Q158+Q160</f>
        <v>226.065</v>
      </c>
      <c r="R113" s="21"/>
    </row>
    <row r="114" spans="2:18" s="99" customFormat="1" ht="15">
      <c r="B114" s="98"/>
      <c r="D114" s="84" t="s">
        <v>68</v>
      </c>
      <c r="E114" s="84"/>
      <c r="F114" s="84"/>
      <c r="G114" s="84"/>
      <c r="H114" s="84"/>
      <c r="I114" s="84"/>
      <c r="J114" s="84"/>
      <c r="K114" s="84"/>
      <c r="L114" s="84"/>
      <c r="M114" s="111">
        <f>SUM(M115:M127)</f>
        <v>0</v>
      </c>
      <c r="O114" s="100">
        <f>SUM(O115:O127)</f>
        <v>0.076172</v>
      </c>
      <c r="Q114" s="100">
        <f>SUM(Q115:Q127)</f>
        <v>226.065</v>
      </c>
      <c r="R114" s="105"/>
    </row>
    <row r="115" spans="2:18" s="1" customFormat="1" ht="27.75" customHeight="1">
      <c r="B115" s="20"/>
      <c r="C115" s="125">
        <v>1</v>
      </c>
      <c r="D115" s="125" t="s">
        <v>79</v>
      </c>
      <c r="E115" s="126" t="s">
        <v>99</v>
      </c>
      <c r="F115" s="223" t="s">
        <v>100</v>
      </c>
      <c r="G115" s="224"/>
      <c r="H115" s="224"/>
      <c r="I115" s="224"/>
      <c r="J115" s="127" t="s">
        <v>80</v>
      </c>
      <c r="K115" s="72">
        <f>K117</f>
        <v>64.7</v>
      </c>
      <c r="L115" s="182"/>
      <c r="M115" s="112">
        <f>ROUND(L115*K115,2)</f>
        <v>0</v>
      </c>
      <c r="N115" s="79">
        <v>0</v>
      </c>
      <c r="O115" s="72">
        <f>N115*K115</f>
        <v>0</v>
      </c>
      <c r="P115" s="79">
        <v>0.11</v>
      </c>
      <c r="Q115" s="72">
        <f>P115*K115</f>
        <v>7.117</v>
      </c>
      <c r="R115" s="106"/>
    </row>
    <row r="116" spans="2:18" s="1" customFormat="1" ht="13.5">
      <c r="B116" s="68"/>
      <c r="C116" s="139"/>
      <c r="D116" s="139"/>
      <c r="E116" s="245" t="s">
        <v>101</v>
      </c>
      <c r="F116" s="245"/>
      <c r="G116" s="245"/>
      <c r="H116" s="245"/>
      <c r="I116" s="245"/>
      <c r="J116" s="245"/>
      <c r="K116" s="142">
        <f>647*0.1</f>
        <v>64.7</v>
      </c>
      <c r="L116" s="69"/>
      <c r="M116" s="70"/>
      <c r="N116" s="67"/>
      <c r="O116" s="71"/>
      <c r="P116" s="67"/>
      <c r="Q116" s="71"/>
      <c r="R116" s="21"/>
    </row>
    <row r="117" spans="2:18" s="1" customFormat="1" ht="12.75" customHeight="1">
      <c r="B117" s="68"/>
      <c r="C117" s="139"/>
      <c r="D117" s="139"/>
      <c r="E117" s="128"/>
      <c r="F117" s="129"/>
      <c r="G117" s="130"/>
      <c r="H117" s="130"/>
      <c r="I117" s="130"/>
      <c r="J117" s="131"/>
      <c r="K117" s="132">
        <f>SUM(K116)</f>
        <v>64.7</v>
      </c>
      <c r="L117" s="69"/>
      <c r="M117" s="70"/>
      <c r="N117" s="67"/>
      <c r="O117" s="71"/>
      <c r="P117" s="67"/>
      <c r="Q117" s="71"/>
      <c r="R117" s="21"/>
    </row>
    <row r="118" spans="2:18" s="1" customFormat="1" ht="27.75" customHeight="1">
      <c r="B118" s="20"/>
      <c r="C118" s="125">
        <v>2</v>
      </c>
      <c r="D118" s="125" t="s">
        <v>79</v>
      </c>
      <c r="E118" s="126" t="s">
        <v>99</v>
      </c>
      <c r="F118" s="223" t="s">
        <v>110</v>
      </c>
      <c r="G118" s="224"/>
      <c r="H118" s="224"/>
      <c r="I118" s="224"/>
      <c r="J118" s="127" t="s">
        <v>80</v>
      </c>
      <c r="K118" s="72">
        <f>K120</f>
        <v>35</v>
      </c>
      <c r="L118" s="182"/>
      <c r="M118" s="112">
        <f>ROUND(L118*K118,2)</f>
        <v>0</v>
      </c>
      <c r="N118" s="79">
        <v>0</v>
      </c>
      <c r="O118" s="72">
        <f>N118*K118</f>
        <v>0</v>
      </c>
      <c r="P118" s="79">
        <v>0.11</v>
      </c>
      <c r="Q118" s="72">
        <f>P118*K118</f>
        <v>3.85</v>
      </c>
      <c r="R118" s="106"/>
    </row>
    <row r="119" spans="2:18" s="1" customFormat="1" ht="13.5">
      <c r="B119" s="68"/>
      <c r="C119" s="139"/>
      <c r="D119" s="139"/>
      <c r="E119" s="245"/>
      <c r="F119" s="245"/>
      <c r="G119" s="245"/>
      <c r="H119" s="245"/>
      <c r="I119" s="245"/>
      <c r="J119" s="245"/>
      <c r="K119" s="142">
        <v>35</v>
      </c>
      <c r="L119" s="69"/>
      <c r="M119" s="70"/>
      <c r="N119" s="67"/>
      <c r="O119" s="71"/>
      <c r="P119" s="67"/>
      <c r="Q119" s="71"/>
      <c r="R119" s="21"/>
    </row>
    <row r="120" spans="2:18" s="1" customFormat="1" ht="12.75" customHeight="1">
      <c r="B120" s="68"/>
      <c r="C120" s="139"/>
      <c r="D120" s="139"/>
      <c r="E120" s="128"/>
      <c r="F120" s="129"/>
      <c r="G120" s="130"/>
      <c r="H120" s="130"/>
      <c r="I120" s="130"/>
      <c r="J120" s="131"/>
      <c r="K120" s="132">
        <f>SUM(K119)</f>
        <v>35</v>
      </c>
      <c r="L120" s="69"/>
      <c r="M120" s="70"/>
      <c r="N120" s="67"/>
      <c r="O120" s="71"/>
      <c r="P120" s="67"/>
      <c r="Q120" s="71"/>
      <c r="R120" s="21"/>
    </row>
    <row r="121" spans="2:18" s="1" customFormat="1" ht="13.5">
      <c r="B121" s="20"/>
      <c r="C121" s="125">
        <v>3</v>
      </c>
      <c r="D121" s="125" t="s">
        <v>79</v>
      </c>
      <c r="E121" s="126" t="s">
        <v>96</v>
      </c>
      <c r="F121" s="223" t="s">
        <v>97</v>
      </c>
      <c r="G121" s="224"/>
      <c r="H121" s="224"/>
      <c r="I121" s="224"/>
      <c r="J121" s="127" t="s">
        <v>80</v>
      </c>
      <c r="K121" s="72">
        <f>K123</f>
        <v>5</v>
      </c>
      <c r="L121" s="182"/>
      <c r="M121" s="112">
        <f>ROUND(L121*K121,2)</f>
        <v>0</v>
      </c>
      <c r="N121" s="79">
        <v>0</v>
      </c>
      <c r="O121" s="72">
        <f>N121*K121</f>
        <v>0</v>
      </c>
      <c r="P121" s="79">
        <v>0.5</v>
      </c>
      <c r="Q121" s="72">
        <f>P121*K121</f>
        <v>2.5</v>
      </c>
      <c r="R121" s="106"/>
    </row>
    <row r="122" spans="2:18" s="1" customFormat="1" ht="13.5">
      <c r="B122" s="68"/>
      <c r="C122" s="139"/>
      <c r="D122" s="139"/>
      <c r="E122" s="245" t="s">
        <v>98</v>
      </c>
      <c r="F122" s="245"/>
      <c r="G122" s="245"/>
      <c r="H122" s="245"/>
      <c r="I122" s="245"/>
      <c r="J122" s="245"/>
      <c r="K122" s="142">
        <v>5</v>
      </c>
      <c r="L122" s="69"/>
      <c r="M122" s="70"/>
      <c r="N122" s="67"/>
      <c r="O122" s="71"/>
      <c r="P122" s="67"/>
      <c r="Q122" s="71"/>
      <c r="R122" s="21"/>
    </row>
    <row r="123" spans="2:18" s="1" customFormat="1" ht="12.75" customHeight="1">
      <c r="B123" s="68"/>
      <c r="C123" s="139"/>
      <c r="D123" s="139"/>
      <c r="E123" s="128"/>
      <c r="F123" s="129"/>
      <c r="G123" s="130"/>
      <c r="H123" s="130"/>
      <c r="I123" s="130"/>
      <c r="J123" s="131"/>
      <c r="K123" s="132">
        <f>SUM(K122)</f>
        <v>5</v>
      </c>
      <c r="L123" s="69"/>
      <c r="M123" s="70"/>
      <c r="N123" s="67"/>
      <c r="O123" s="71"/>
      <c r="P123" s="67"/>
      <c r="Q123" s="71"/>
      <c r="R123" s="21"/>
    </row>
    <row r="124" spans="2:18" s="1" customFormat="1" ht="13.5">
      <c r="B124" s="20"/>
      <c r="C124" s="125">
        <v>4</v>
      </c>
      <c r="D124" s="125" t="s">
        <v>79</v>
      </c>
      <c r="E124" s="126" t="s">
        <v>102</v>
      </c>
      <c r="F124" s="223" t="s">
        <v>103</v>
      </c>
      <c r="G124" s="224"/>
      <c r="H124" s="224"/>
      <c r="I124" s="224"/>
      <c r="J124" s="127" t="s">
        <v>80</v>
      </c>
      <c r="K124" s="72">
        <f>K126</f>
        <v>1904.3</v>
      </c>
      <c r="L124" s="182"/>
      <c r="M124" s="112">
        <f>ROUND(L124*K124,2)</f>
        <v>0</v>
      </c>
      <c r="N124" s="79">
        <v>4E-05</v>
      </c>
      <c r="O124" s="72">
        <f>N124*K124</f>
        <v>0.076172</v>
      </c>
      <c r="P124" s="79">
        <v>0.11</v>
      </c>
      <c r="Q124" s="72">
        <f>P124*K124</f>
        <v>209.47299999999998</v>
      </c>
      <c r="R124" s="106"/>
    </row>
    <row r="125" spans="2:18" s="1" customFormat="1" ht="13.5">
      <c r="B125" s="68"/>
      <c r="C125" s="139"/>
      <c r="D125" s="139"/>
      <c r="E125" s="225" t="s">
        <v>109</v>
      </c>
      <c r="F125" s="225"/>
      <c r="G125" s="225"/>
      <c r="H125" s="225"/>
      <c r="I125" s="225"/>
      <c r="J125" s="225"/>
      <c r="K125" s="151">
        <f>1969-(647*0.1)</f>
        <v>1904.3</v>
      </c>
      <c r="L125" s="69"/>
      <c r="M125" s="70"/>
      <c r="N125" s="67"/>
      <c r="O125" s="71"/>
      <c r="P125" s="67"/>
      <c r="Q125" s="71"/>
      <c r="R125" s="21"/>
    </row>
    <row r="126" spans="2:18" s="1" customFormat="1" ht="13.5">
      <c r="B126" s="68"/>
      <c r="C126" s="139"/>
      <c r="D126" s="139"/>
      <c r="E126" s="128"/>
      <c r="F126" s="129"/>
      <c r="G126" s="130"/>
      <c r="H126" s="130"/>
      <c r="I126" s="130"/>
      <c r="J126" s="131"/>
      <c r="K126" s="132">
        <f>SUM(K125)</f>
        <v>1904.3</v>
      </c>
      <c r="L126" s="69"/>
      <c r="M126" s="70"/>
      <c r="N126" s="67"/>
      <c r="O126" s="71"/>
      <c r="P126" s="67"/>
      <c r="Q126" s="71"/>
      <c r="R126" s="21"/>
    </row>
    <row r="127" spans="2:18" s="1" customFormat="1" ht="13.5">
      <c r="B127" s="20"/>
      <c r="C127" s="125">
        <v>5</v>
      </c>
      <c r="D127" s="125" t="s">
        <v>79</v>
      </c>
      <c r="E127" s="126" t="s">
        <v>143</v>
      </c>
      <c r="F127" s="223" t="s">
        <v>144</v>
      </c>
      <c r="G127" s="224"/>
      <c r="H127" s="224"/>
      <c r="I127" s="224"/>
      <c r="J127" s="127" t="s">
        <v>81</v>
      </c>
      <c r="K127" s="72">
        <f>K129</f>
        <v>25</v>
      </c>
      <c r="L127" s="182"/>
      <c r="M127" s="112">
        <f>ROUND(L127*K127,2)</f>
        <v>0</v>
      </c>
      <c r="N127" s="79">
        <v>0</v>
      </c>
      <c r="O127" s="72">
        <f>N127*K127</f>
        <v>0</v>
      </c>
      <c r="P127" s="79">
        <v>0.125</v>
      </c>
      <c r="Q127" s="72">
        <f>P127*K127</f>
        <v>3.125</v>
      </c>
      <c r="R127" s="106"/>
    </row>
    <row r="128" spans="2:18" s="1" customFormat="1" ht="13.5">
      <c r="B128" s="68"/>
      <c r="C128" s="139"/>
      <c r="D128" s="139"/>
      <c r="E128" s="225"/>
      <c r="F128" s="225"/>
      <c r="G128" s="225"/>
      <c r="H128" s="225"/>
      <c r="I128" s="225"/>
      <c r="J128" s="225"/>
      <c r="K128" s="151">
        <v>25</v>
      </c>
      <c r="L128" s="69"/>
      <c r="M128" s="70"/>
      <c r="N128" s="67"/>
      <c r="O128" s="71"/>
      <c r="P128" s="67"/>
      <c r="Q128" s="71"/>
      <c r="R128" s="21"/>
    </row>
    <row r="129" spans="2:18" s="1" customFormat="1" ht="13.5">
      <c r="B129" s="68"/>
      <c r="C129" s="139"/>
      <c r="D129" s="139"/>
      <c r="E129" s="128"/>
      <c r="F129" s="129"/>
      <c r="G129" s="130"/>
      <c r="H129" s="130"/>
      <c r="I129" s="130"/>
      <c r="J129" s="131"/>
      <c r="K129" s="132">
        <f>SUM(K128)</f>
        <v>25</v>
      </c>
      <c r="L129" s="69"/>
      <c r="M129" s="70"/>
      <c r="N129" s="67"/>
      <c r="O129" s="71"/>
      <c r="P129" s="67"/>
      <c r="Q129" s="71"/>
      <c r="R129" s="21"/>
    </row>
    <row r="130" spans="2:18" s="99" customFormat="1" ht="15">
      <c r="B130" s="98"/>
      <c r="D130" s="84" t="s">
        <v>69</v>
      </c>
      <c r="E130" s="84"/>
      <c r="F130" s="84"/>
      <c r="G130" s="84"/>
      <c r="H130" s="84"/>
      <c r="I130" s="84"/>
      <c r="J130" s="84"/>
      <c r="K130" s="84"/>
      <c r="L130" s="84"/>
      <c r="M130" s="111">
        <f>SUM(M131:M138)</f>
        <v>0</v>
      </c>
      <c r="O130" s="100">
        <f>SUM(O131:O138)</f>
        <v>261.26148</v>
      </c>
      <c r="Q130" s="100">
        <f>SUM(Q131:Q138)</f>
        <v>0</v>
      </c>
      <c r="R130" s="105"/>
    </row>
    <row r="131" spans="2:18" s="1" customFormat="1" ht="13.5">
      <c r="B131" s="20"/>
      <c r="C131" s="133">
        <v>6</v>
      </c>
      <c r="D131" s="133" t="s">
        <v>79</v>
      </c>
      <c r="E131" s="134" t="s">
        <v>111</v>
      </c>
      <c r="F131" s="226" t="s">
        <v>112</v>
      </c>
      <c r="G131" s="226"/>
      <c r="H131" s="226"/>
      <c r="I131" s="226"/>
      <c r="J131" s="135" t="s">
        <v>80</v>
      </c>
      <c r="K131" s="73">
        <f>K134</f>
        <v>35</v>
      </c>
      <c r="L131" s="183"/>
      <c r="M131" s="113">
        <f>ROUND(L131*K131,2)</f>
        <v>0</v>
      </c>
      <c r="N131" s="80">
        <v>0.00071</v>
      </c>
      <c r="O131" s="73">
        <f>N131*K131</f>
        <v>0.02485</v>
      </c>
      <c r="P131" s="80">
        <v>0</v>
      </c>
      <c r="Q131" s="73">
        <f>P131*K131</f>
        <v>0</v>
      </c>
      <c r="R131" s="106"/>
    </row>
    <row r="132" spans="2:18" s="1" customFormat="1" ht="13.5">
      <c r="B132" s="20"/>
      <c r="C132" s="136">
        <v>7</v>
      </c>
      <c r="D132" s="136" t="s">
        <v>79</v>
      </c>
      <c r="E132" s="137" t="s">
        <v>113</v>
      </c>
      <c r="F132" s="246" t="s">
        <v>114</v>
      </c>
      <c r="G132" s="247"/>
      <c r="H132" s="247"/>
      <c r="I132" s="247"/>
      <c r="J132" s="138" t="s">
        <v>80</v>
      </c>
      <c r="K132" s="75">
        <f>K134</f>
        <v>35</v>
      </c>
      <c r="L132" s="185"/>
      <c r="M132" s="115">
        <f>ROUND(L132*K132,2)</f>
        <v>0</v>
      </c>
      <c r="N132" s="82">
        <v>0.12966</v>
      </c>
      <c r="O132" s="75">
        <f>N132*K132</f>
        <v>4.5381</v>
      </c>
      <c r="P132" s="82">
        <v>0</v>
      </c>
      <c r="Q132" s="75">
        <f>P132*K132</f>
        <v>0</v>
      </c>
      <c r="R132" s="106"/>
    </row>
    <row r="133" spans="2:18" s="1" customFormat="1" ht="13.5" customHeight="1">
      <c r="B133" s="68"/>
      <c r="C133" s="139"/>
      <c r="D133" s="139"/>
      <c r="E133" s="245" t="s">
        <v>116</v>
      </c>
      <c r="F133" s="245"/>
      <c r="G133" s="245"/>
      <c r="H133" s="245"/>
      <c r="I133" s="245"/>
      <c r="J133" s="245"/>
      <c r="K133" s="142">
        <f>K119</f>
        <v>35</v>
      </c>
      <c r="L133" s="69"/>
      <c r="M133" s="70"/>
      <c r="N133" s="67"/>
      <c r="O133" s="71"/>
      <c r="P133" s="67"/>
      <c r="Q133" s="71"/>
      <c r="R133" s="21"/>
    </row>
    <row r="134" spans="2:18" s="1" customFormat="1" ht="12.75" customHeight="1">
      <c r="B134" s="68"/>
      <c r="C134" s="139"/>
      <c r="D134" s="139"/>
      <c r="E134" s="128"/>
      <c r="F134" s="129"/>
      <c r="G134" s="130"/>
      <c r="H134" s="130"/>
      <c r="I134" s="130"/>
      <c r="J134" s="131"/>
      <c r="K134" s="132">
        <f>SUM(K133)</f>
        <v>35</v>
      </c>
      <c r="L134" s="69"/>
      <c r="M134" s="70"/>
      <c r="N134" s="67"/>
      <c r="O134" s="71"/>
      <c r="P134" s="67"/>
      <c r="Q134" s="71"/>
      <c r="R134" s="21"/>
    </row>
    <row r="135" spans="2:18" s="1" customFormat="1" ht="13.5">
      <c r="B135" s="20"/>
      <c r="C135" s="133">
        <v>8</v>
      </c>
      <c r="D135" s="133" t="s">
        <v>79</v>
      </c>
      <c r="E135" s="134" t="s">
        <v>111</v>
      </c>
      <c r="F135" s="226" t="s">
        <v>112</v>
      </c>
      <c r="G135" s="226"/>
      <c r="H135" s="226"/>
      <c r="I135" s="226"/>
      <c r="J135" s="135" t="s">
        <v>80</v>
      </c>
      <c r="K135" s="73">
        <f>K138</f>
        <v>1969</v>
      </c>
      <c r="L135" s="183"/>
      <c r="M135" s="113">
        <f>ROUND(L135*K135,2)</f>
        <v>0</v>
      </c>
      <c r="N135" s="80">
        <v>0.00071</v>
      </c>
      <c r="O135" s="73">
        <f>N135*K135</f>
        <v>1.39799</v>
      </c>
      <c r="P135" s="80">
        <v>0</v>
      </c>
      <c r="Q135" s="73">
        <f>P135*K135</f>
        <v>0</v>
      </c>
      <c r="R135" s="106"/>
    </row>
    <row r="136" spans="2:18" s="1" customFormat="1" ht="13.5">
      <c r="B136" s="20"/>
      <c r="C136" s="136">
        <v>9</v>
      </c>
      <c r="D136" s="136" t="s">
        <v>79</v>
      </c>
      <c r="E136" s="137" t="s">
        <v>113</v>
      </c>
      <c r="F136" s="246" t="s">
        <v>114</v>
      </c>
      <c r="G136" s="247"/>
      <c r="H136" s="247"/>
      <c r="I136" s="247"/>
      <c r="J136" s="138" t="s">
        <v>80</v>
      </c>
      <c r="K136" s="75">
        <f>K138</f>
        <v>1969</v>
      </c>
      <c r="L136" s="185"/>
      <c r="M136" s="115">
        <f>ROUND(L136*K136,2)</f>
        <v>0</v>
      </c>
      <c r="N136" s="82">
        <v>0.12966</v>
      </c>
      <c r="O136" s="75">
        <f>N136*K136</f>
        <v>255.30053999999998</v>
      </c>
      <c r="P136" s="82">
        <v>0</v>
      </c>
      <c r="Q136" s="75">
        <f>P136*K136</f>
        <v>0</v>
      </c>
      <c r="R136" s="106"/>
    </row>
    <row r="137" spans="2:18" s="1" customFormat="1" ht="13.5" customHeight="1">
      <c r="B137" s="68"/>
      <c r="C137" s="139"/>
      <c r="D137" s="139"/>
      <c r="E137" s="140" t="s">
        <v>115</v>
      </c>
      <c r="F137" s="141"/>
      <c r="G137" s="141"/>
      <c r="H137" s="141"/>
      <c r="I137" s="141"/>
      <c r="J137" s="141"/>
      <c r="K137" s="142">
        <f>K117+K126</f>
        <v>1969</v>
      </c>
      <c r="L137" s="69"/>
      <c r="M137" s="70"/>
      <c r="N137" s="67"/>
      <c r="O137" s="71"/>
      <c r="P137" s="67"/>
      <c r="Q137" s="71"/>
      <c r="R137" s="21"/>
    </row>
    <row r="138" spans="2:18" s="1" customFormat="1" ht="12.75" customHeight="1">
      <c r="B138" s="68"/>
      <c r="C138" s="139"/>
      <c r="D138" s="139"/>
      <c r="E138" s="128"/>
      <c r="F138" s="129"/>
      <c r="G138" s="130"/>
      <c r="H138" s="130"/>
      <c r="I138" s="130"/>
      <c r="J138" s="131"/>
      <c r="K138" s="132">
        <f>SUM(K137)</f>
        <v>1969</v>
      </c>
      <c r="L138" s="69"/>
      <c r="M138" s="70"/>
      <c r="N138" s="67"/>
      <c r="O138" s="71"/>
      <c r="P138" s="67"/>
      <c r="Q138" s="71"/>
      <c r="R138" s="21"/>
    </row>
    <row r="139" spans="2:18" s="99" customFormat="1" ht="15">
      <c r="B139" s="98"/>
      <c r="D139" s="84" t="s">
        <v>70</v>
      </c>
      <c r="E139" s="84"/>
      <c r="F139" s="84"/>
      <c r="G139" s="84"/>
      <c r="H139" s="84"/>
      <c r="I139" s="84"/>
      <c r="J139" s="84"/>
      <c r="K139" s="84"/>
      <c r="L139" s="84"/>
      <c r="M139" s="111">
        <f>SUM(M140:M151)</f>
        <v>0</v>
      </c>
      <c r="O139" s="100">
        <f>SUM(O140:O151)</f>
        <v>21.239528999999997</v>
      </c>
      <c r="Q139" s="100">
        <f>SUM(Q140:Q151)</f>
        <v>0</v>
      </c>
      <c r="R139" s="105"/>
    </row>
    <row r="140" spans="2:18" s="1" customFormat="1" ht="13.5">
      <c r="B140" s="20"/>
      <c r="C140" s="133">
        <v>10</v>
      </c>
      <c r="D140" s="133" t="s">
        <v>79</v>
      </c>
      <c r="E140" s="134" t="s">
        <v>145</v>
      </c>
      <c r="F140" s="226" t="s">
        <v>146</v>
      </c>
      <c r="G140" s="227"/>
      <c r="H140" s="227"/>
      <c r="I140" s="227"/>
      <c r="J140" s="135" t="s">
        <v>81</v>
      </c>
      <c r="K140" s="73">
        <v>25</v>
      </c>
      <c r="L140" s="183"/>
      <c r="M140" s="113">
        <f>ROUND(L140*K140,2)</f>
        <v>0</v>
      </c>
      <c r="N140" s="80">
        <v>0.02922</v>
      </c>
      <c r="O140" s="73">
        <f>N140*K140</f>
        <v>0.7305</v>
      </c>
      <c r="P140" s="80">
        <v>0</v>
      </c>
      <c r="Q140" s="73">
        <f>P140*K140</f>
        <v>0</v>
      </c>
      <c r="R140" s="106"/>
    </row>
    <row r="141" spans="2:18" s="1" customFormat="1" ht="13.5">
      <c r="B141" s="20"/>
      <c r="C141" s="176">
        <v>11</v>
      </c>
      <c r="D141" s="176" t="s">
        <v>79</v>
      </c>
      <c r="E141" s="177"/>
      <c r="F141" s="228" t="s">
        <v>147</v>
      </c>
      <c r="G141" s="229"/>
      <c r="H141" s="229"/>
      <c r="I141" s="229"/>
      <c r="J141" s="178" t="s">
        <v>148</v>
      </c>
      <c r="K141" s="179">
        <f>K140*2</f>
        <v>50</v>
      </c>
      <c r="L141" s="186"/>
      <c r="M141" s="180">
        <f>ROUND(L141*K141,2)</f>
        <v>0</v>
      </c>
      <c r="N141" s="181">
        <v>0.022</v>
      </c>
      <c r="O141" s="179">
        <f>N141*K141</f>
        <v>1.0999999999999999</v>
      </c>
      <c r="P141" s="181">
        <v>0</v>
      </c>
      <c r="Q141" s="179">
        <f>P141*K141</f>
        <v>0</v>
      </c>
      <c r="R141" s="106"/>
    </row>
    <row r="142" spans="2:18" s="1" customFormat="1" ht="31.5" customHeight="1">
      <c r="B142" s="20"/>
      <c r="C142" s="143">
        <v>12</v>
      </c>
      <c r="D142" s="143" t="s">
        <v>79</v>
      </c>
      <c r="E142" s="144" t="s">
        <v>105</v>
      </c>
      <c r="F142" s="248" t="s">
        <v>104</v>
      </c>
      <c r="G142" s="249"/>
      <c r="H142" s="249"/>
      <c r="I142" s="249"/>
      <c r="J142" s="145" t="s">
        <v>81</v>
      </c>
      <c r="K142" s="74">
        <f>K145*2</f>
        <v>150.98</v>
      </c>
      <c r="L142" s="184"/>
      <c r="M142" s="103">
        <f>ROUND(L142*K142,2)</f>
        <v>0</v>
      </c>
      <c r="N142" s="81">
        <v>0</v>
      </c>
      <c r="O142" s="74">
        <f>N142*K142</f>
        <v>0</v>
      </c>
      <c r="P142" s="81">
        <v>0</v>
      </c>
      <c r="Q142" s="74">
        <f>P142*K142</f>
        <v>0</v>
      </c>
      <c r="R142" s="106"/>
    </row>
    <row r="143" spans="2:18" s="1" customFormat="1" ht="13.5">
      <c r="B143" s="20"/>
      <c r="C143" s="143">
        <v>13</v>
      </c>
      <c r="D143" s="143" t="s">
        <v>79</v>
      </c>
      <c r="E143" s="144" t="s">
        <v>107</v>
      </c>
      <c r="F143" s="248" t="s">
        <v>108</v>
      </c>
      <c r="G143" s="249"/>
      <c r="H143" s="249"/>
      <c r="I143" s="249"/>
      <c r="J143" s="145" t="s">
        <v>81</v>
      </c>
      <c r="K143" s="74">
        <f>K145</f>
        <v>75.49</v>
      </c>
      <c r="L143" s="184"/>
      <c r="M143" s="103">
        <f>ROUND(L143*K143,2)</f>
        <v>0</v>
      </c>
      <c r="N143" s="81">
        <v>0</v>
      </c>
      <c r="O143" s="74">
        <f>N143*K143</f>
        <v>0</v>
      </c>
      <c r="P143" s="81">
        <v>0</v>
      </c>
      <c r="Q143" s="74">
        <f>P143*K143</f>
        <v>0</v>
      </c>
      <c r="R143" s="106"/>
    </row>
    <row r="144" spans="2:18" s="1" customFormat="1" ht="13.5">
      <c r="B144" s="20"/>
      <c r="C144" s="136">
        <v>14</v>
      </c>
      <c r="D144" s="136" t="s">
        <v>79</v>
      </c>
      <c r="E144" s="137" t="s">
        <v>125</v>
      </c>
      <c r="F144" s="246" t="s">
        <v>126</v>
      </c>
      <c r="G144" s="247"/>
      <c r="H144" s="247"/>
      <c r="I144" s="247"/>
      <c r="J144" s="138" t="s">
        <v>81</v>
      </c>
      <c r="K144" s="75">
        <f>K146</f>
        <v>75.49</v>
      </c>
      <c r="L144" s="185"/>
      <c r="M144" s="115">
        <f>ROUND(L144*K144,2)</f>
        <v>0</v>
      </c>
      <c r="N144" s="82">
        <v>0.0001</v>
      </c>
      <c r="O144" s="75">
        <f>N144*K144</f>
        <v>0.007549</v>
      </c>
      <c r="P144" s="82">
        <v>0</v>
      </c>
      <c r="Q144" s="75">
        <f>P144*K144</f>
        <v>0</v>
      </c>
      <c r="R144" s="106"/>
    </row>
    <row r="145" spans="2:18" s="1" customFormat="1" ht="13.5" customHeight="1">
      <c r="B145" s="68"/>
      <c r="C145" s="139"/>
      <c r="D145" s="139"/>
      <c r="E145" s="140"/>
      <c r="F145" s="140" t="s">
        <v>106</v>
      </c>
      <c r="G145" s="141"/>
      <c r="H145" s="141"/>
      <c r="I145" s="141"/>
      <c r="J145" s="141"/>
      <c r="K145" s="142">
        <f>28.2+4.5+4.44+4.52+4.39+4.4+4.5+20.54</f>
        <v>75.49</v>
      </c>
      <c r="L145" s="69"/>
      <c r="M145" s="70"/>
      <c r="N145" s="67"/>
      <c r="O145" s="71"/>
      <c r="P145" s="67"/>
      <c r="Q145" s="71"/>
      <c r="R145" s="21"/>
    </row>
    <row r="146" spans="2:18" s="1" customFormat="1" ht="12.75" customHeight="1">
      <c r="B146" s="68"/>
      <c r="C146" s="139"/>
      <c r="D146" s="139"/>
      <c r="E146" s="128"/>
      <c r="F146" s="129"/>
      <c r="G146" s="130"/>
      <c r="H146" s="130"/>
      <c r="I146" s="130"/>
      <c r="J146" s="131"/>
      <c r="K146" s="132">
        <f>SUM(K145)</f>
        <v>75.49</v>
      </c>
      <c r="L146" s="69"/>
      <c r="M146" s="70"/>
      <c r="N146" s="67"/>
      <c r="O146" s="71"/>
      <c r="P146" s="67"/>
      <c r="Q146" s="71"/>
      <c r="R146" s="21"/>
    </row>
    <row r="147" spans="2:18" s="1" customFormat="1" ht="31.5" customHeight="1">
      <c r="B147" s="20"/>
      <c r="C147" s="174">
        <v>15</v>
      </c>
      <c r="D147" s="174" t="s">
        <v>79</v>
      </c>
      <c r="E147" s="175" t="s">
        <v>127</v>
      </c>
      <c r="F147" s="226" t="s">
        <v>128</v>
      </c>
      <c r="G147" s="227"/>
      <c r="H147" s="227"/>
      <c r="I147" s="227"/>
      <c r="J147" s="135" t="s">
        <v>82</v>
      </c>
      <c r="K147" s="73">
        <v>12</v>
      </c>
      <c r="L147" s="183"/>
      <c r="M147" s="113">
        <f>ROUND(L147*K147,2)</f>
        <v>0</v>
      </c>
      <c r="N147" s="80">
        <v>1.61679</v>
      </c>
      <c r="O147" s="73">
        <f>N147*K147</f>
        <v>19.40148</v>
      </c>
      <c r="P147" s="80">
        <v>0</v>
      </c>
      <c r="Q147" s="73">
        <f>P147*K147</f>
        <v>0</v>
      </c>
      <c r="R147" s="106"/>
    </row>
    <row r="148" spans="2:18" s="1" customFormat="1" ht="13.5">
      <c r="B148" s="20"/>
      <c r="C148" s="143">
        <v>16</v>
      </c>
      <c r="D148" s="143" t="s">
        <v>79</v>
      </c>
      <c r="E148" s="144" t="s">
        <v>129</v>
      </c>
      <c r="F148" s="248" t="s">
        <v>83</v>
      </c>
      <c r="G148" s="249"/>
      <c r="H148" s="249"/>
      <c r="I148" s="249"/>
      <c r="J148" s="145" t="s">
        <v>80</v>
      </c>
      <c r="K148" s="74">
        <f>K150</f>
        <v>1969</v>
      </c>
      <c r="L148" s="184"/>
      <c r="M148" s="103">
        <f>ROUND(L148*K148,2)</f>
        <v>0</v>
      </c>
      <c r="N148" s="81">
        <v>0</v>
      </c>
      <c r="O148" s="74">
        <f>N148*K148</f>
        <v>0</v>
      </c>
      <c r="P148" s="81">
        <v>0</v>
      </c>
      <c r="Q148" s="74">
        <f>P148*K148</f>
        <v>0</v>
      </c>
      <c r="R148" s="106"/>
    </row>
    <row r="149" spans="2:18" s="1" customFormat="1" ht="31.5" customHeight="1">
      <c r="B149" s="20"/>
      <c r="C149" s="136">
        <v>17</v>
      </c>
      <c r="D149" s="136" t="s">
        <v>79</v>
      </c>
      <c r="E149" s="137" t="s">
        <v>84</v>
      </c>
      <c r="F149" s="246" t="s">
        <v>85</v>
      </c>
      <c r="G149" s="247"/>
      <c r="H149" s="247"/>
      <c r="I149" s="247"/>
      <c r="J149" s="138" t="s">
        <v>80</v>
      </c>
      <c r="K149" s="75">
        <f>K148</f>
        <v>1969</v>
      </c>
      <c r="L149" s="185"/>
      <c r="M149" s="115">
        <f>ROUND(L149*K149,2)</f>
        <v>0</v>
      </c>
      <c r="N149" s="82">
        <v>0</v>
      </c>
      <c r="O149" s="75">
        <f>N149*K149</f>
        <v>0</v>
      </c>
      <c r="P149" s="82">
        <v>0</v>
      </c>
      <c r="Q149" s="75">
        <f>P149*K149</f>
        <v>0</v>
      </c>
      <c r="R149" s="106"/>
    </row>
    <row r="150" spans="2:18" s="1" customFormat="1" ht="13.5" customHeight="1">
      <c r="B150" s="68"/>
      <c r="C150" s="139"/>
      <c r="D150" s="139"/>
      <c r="E150" s="140" t="s">
        <v>94</v>
      </c>
      <c r="F150" s="141"/>
      <c r="G150" s="141"/>
      <c r="H150" s="141"/>
      <c r="I150" s="141"/>
      <c r="J150" s="141"/>
      <c r="K150" s="142">
        <f>K117+K126</f>
        <v>1969</v>
      </c>
      <c r="L150" s="69"/>
      <c r="M150" s="70"/>
      <c r="N150" s="67"/>
      <c r="O150" s="71"/>
      <c r="P150" s="67"/>
      <c r="Q150" s="71"/>
      <c r="R150" s="21"/>
    </row>
    <row r="151" spans="2:18" s="1" customFormat="1" ht="12.75" customHeight="1">
      <c r="B151" s="68"/>
      <c r="C151" s="139"/>
      <c r="D151" s="139"/>
      <c r="E151" s="128"/>
      <c r="F151" s="129"/>
      <c r="G151" s="130"/>
      <c r="H151" s="130"/>
      <c r="I151" s="130"/>
      <c r="J151" s="131"/>
      <c r="K151" s="132">
        <f>SUM(K150)</f>
        <v>1969</v>
      </c>
      <c r="L151" s="69"/>
      <c r="M151" s="70"/>
      <c r="N151" s="67"/>
      <c r="O151" s="71"/>
      <c r="P151" s="67"/>
      <c r="Q151" s="71"/>
      <c r="R151" s="21"/>
    </row>
    <row r="152" spans="2:18" s="99" customFormat="1" ht="15">
      <c r="B152" s="98"/>
      <c r="D152" s="84" t="s">
        <v>71</v>
      </c>
      <c r="E152" s="84"/>
      <c r="F152" s="84"/>
      <c r="G152" s="84"/>
      <c r="H152" s="84"/>
      <c r="I152" s="84"/>
      <c r="J152" s="84"/>
      <c r="K152" s="84"/>
      <c r="L152" s="84"/>
      <c r="M152" s="111">
        <f>SUM(M153:M157)</f>
        <v>0</v>
      </c>
      <c r="O152" s="100">
        <f>SUM(O153:O157)</f>
        <v>0</v>
      </c>
      <c r="Q152" s="100">
        <f>SUM(Q153:Q157)</f>
        <v>0</v>
      </c>
      <c r="R152" s="105"/>
    </row>
    <row r="153" spans="2:18" s="1" customFormat="1" ht="13.5">
      <c r="B153" s="20"/>
      <c r="C153" s="133">
        <v>18</v>
      </c>
      <c r="D153" s="133" t="s">
        <v>79</v>
      </c>
      <c r="E153" s="134" t="s">
        <v>134</v>
      </c>
      <c r="F153" s="226" t="s">
        <v>135</v>
      </c>
      <c r="G153" s="227"/>
      <c r="H153" s="227"/>
      <c r="I153" s="227"/>
      <c r="J153" s="135" t="s">
        <v>86</v>
      </c>
      <c r="K153" s="73">
        <f>K156+K157</f>
        <v>226.06499999999997</v>
      </c>
      <c r="L153" s="183"/>
      <c r="M153" s="113">
        <f>ROUND(L153*K153,2)</f>
        <v>0</v>
      </c>
      <c r="N153" s="80">
        <v>0</v>
      </c>
      <c r="O153" s="73">
        <v>0</v>
      </c>
      <c r="P153" s="80">
        <v>0</v>
      </c>
      <c r="Q153" s="73">
        <v>0</v>
      </c>
      <c r="R153" s="21"/>
    </row>
    <row r="154" spans="2:18" s="1" customFormat="1" ht="13.5">
      <c r="B154" s="20"/>
      <c r="C154" s="143">
        <v>19</v>
      </c>
      <c r="D154" s="143" t="s">
        <v>79</v>
      </c>
      <c r="E154" s="144" t="s">
        <v>138</v>
      </c>
      <c r="F154" s="248" t="s">
        <v>139</v>
      </c>
      <c r="G154" s="249"/>
      <c r="H154" s="249"/>
      <c r="I154" s="249"/>
      <c r="J154" s="145" t="s">
        <v>86</v>
      </c>
      <c r="K154" s="74">
        <f>K153</f>
        <v>226.06499999999997</v>
      </c>
      <c r="L154" s="184"/>
      <c r="M154" s="103">
        <f>ROUND(L154*K154,2)</f>
        <v>0</v>
      </c>
      <c r="N154" s="81">
        <v>0</v>
      </c>
      <c r="O154" s="74">
        <v>0</v>
      </c>
      <c r="P154" s="81">
        <v>0</v>
      </c>
      <c r="Q154" s="74">
        <v>0</v>
      </c>
      <c r="R154" s="21"/>
    </row>
    <row r="155" spans="2:18" s="1" customFormat="1" ht="13.5">
      <c r="B155" s="20"/>
      <c r="C155" s="143">
        <v>20</v>
      </c>
      <c r="D155" s="143" t="s">
        <v>79</v>
      </c>
      <c r="E155" s="144" t="s">
        <v>136</v>
      </c>
      <c r="F155" s="248" t="s">
        <v>137</v>
      </c>
      <c r="G155" s="249"/>
      <c r="H155" s="249"/>
      <c r="I155" s="249"/>
      <c r="J155" s="145" t="s">
        <v>86</v>
      </c>
      <c r="K155" s="74">
        <f>K154*5</f>
        <v>1130.3249999999998</v>
      </c>
      <c r="L155" s="184"/>
      <c r="M155" s="103">
        <f>ROUND(L155*K155,2)</f>
        <v>0</v>
      </c>
      <c r="N155" s="81">
        <v>0</v>
      </c>
      <c r="O155" s="74">
        <v>0</v>
      </c>
      <c r="P155" s="81">
        <v>0</v>
      </c>
      <c r="Q155" s="74">
        <v>0</v>
      </c>
      <c r="R155" s="21"/>
    </row>
    <row r="156" spans="2:18" s="1" customFormat="1" ht="13.5">
      <c r="B156" s="20"/>
      <c r="C156" s="143">
        <v>21</v>
      </c>
      <c r="D156" s="143" t="s">
        <v>79</v>
      </c>
      <c r="E156" s="144" t="s">
        <v>130</v>
      </c>
      <c r="F156" s="248" t="s">
        <v>131</v>
      </c>
      <c r="G156" s="249"/>
      <c r="H156" s="249"/>
      <c r="I156" s="249"/>
      <c r="J156" s="145" t="s">
        <v>86</v>
      </c>
      <c r="K156" s="74">
        <f>Q121+Q127</f>
        <v>5.625</v>
      </c>
      <c r="L156" s="184"/>
      <c r="M156" s="103">
        <f>ROUND(L156*K156,2)</f>
        <v>0</v>
      </c>
      <c r="N156" s="81">
        <v>0</v>
      </c>
      <c r="O156" s="74">
        <v>0</v>
      </c>
      <c r="P156" s="81">
        <v>0</v>
      </c>
      <c r="Q156" s="74">
        <v>0</v>
      </c>
      <c r="R156" s="21"/>
    </row>
    <row r="157" spans="2:18" s="1" customFormat="1" ht="31.5" customHeight="1">
      <c r="B157" s="20"/>
      <c r="C157" s="136">
        <v>22</v>
      </c>
      <c r="D157" s="136" t="s">
        <v>79</v>
      </c>
      <c r="E157" s="137" t="s">
        <v>132</v>
      </c>
      <c r="F157" s="246" t="s">
        <v>133</v>
      </c>
      <c r="G157" s="247"/>
      <c r="H157" s="247"/>
      <c r="I157" s="247"/>
      <c r="J157" s="138" t="s">
        <v>86</v>
      </c>
      <c r="K157" s="75">
        <f>Q115+Q124+Q118</f>
        <v>220.43999999999997</v>
      </c>
      <c r="L157" s="185"/>
      <c r="M157" s="115">
        <f>ROUND(L157*K157,2)</f>
        <v>0</v>
      </c>
      <c r="N157" s="82">
        <v>0</v>
      </c>
      <c r="O157" s="75">
        <v>0</v>
      </c>
      <c r="P157" s="82">
        <v>0</v>
      </c>
      <c r="Q157" s="75">
        <v>0</v>
      </c>
      <c r="R157" s="21"/>
    </row>
    <row r="158" spans="2:18" s="99" customFormat="1" ht="15">
      <c r="B158" s="98"/>
      <c r="D158" s="84" t="s">
        <v>92</v>
      </c>
      <c r="E158" s="84"/>
      <c r="F158" s="84"/>
      <c r="G158" s="84"/>
      <c r="H158" s="84"/>
      <c r="I158" s="84"/>
      <c r="J158" s="84"/>
      <c r="K158" s="84"/>
      <c r="L158" s="84"/>
      <c r="M158" s="111">
        <f>SUM(M159:M159)</f>
        <v>0</v>
      </c>
      <c r="O158" s="100">
        <f>SUM(O159:O159)</f>
        <v>0</v>
      </c>
      <c r="Q158" s="100">
        <f>SUM(Q159:Q159)</f>
        <v>0</v>
      </c>
      <c r="R158" s="105"/>
    </row>
    <row r="159" spans="2:18" s="1" customFormat="1" ht="13.5">
      <c r="B159" s="20"/>
      <c r="C159" s="125">
        <v>23</v>
      </c>
      <c r="D159" s="125" t="s">
        <v>79</v>
      </c>
      <c r="E159" s="126" t="s">
        <v>140</v>
      </c>
      <c r="F159" s="223" t="s">
        <v>141</v>
      </c>
      <c r="G159" s="224"/>
      <c r="H159" s="224"/>
      <c r="I159" s="224"/>
      <c r="J159" s="127" t="s">
        <v>86</v>
      </c>
      <c r="K159" s="72">
        <f>O113</f>
        <v>282.577181</v>
      </c>
      <c r="L159" s="182"/>
      <c r="M159" s="112">
        <f>ROUND(L159*K159,2)</f>
        <v>0</v>
      </c>
      <c r="N159" s="79">
        <v>0</v>
      </c>
      <c r="O159" s="79">
        <v>0</v>
      </c>
      <c r="P159" s="79">
        <v>0</v>
      </c>
      <c r="Q159" s="79">
        <v>0</v>
      </c>
      <c r="R159" s="21"/>
    </row>
    <row r="160" spans="2:25" s="152" customFormat="1" ht="15">
      <c r="B160" s="153"/>
      <c r="D160" s="84" t="s">
        <v>117</v>
      </c>
      <c r="E160" s="84"/>
      <c r="F160" s="84"/>
      <c r="G160" s="84"/>
      <c r="H160" s="84"/>
      <c r="I160" s="84"/>
      <c r="J160" s="84"/>
      <c r="K160" s="154"/>
      <c r="L160" s="84"/>
      <c r="M160" s="172">
        <f>SUM(M161:M167)</f>
        <v>0</v>
      </c>
      <c r="O160" s="155">
        <f>SUM(O161:O167)</f>
        <v>0</v>
      </c>
      <c r="Q160" s="156">
        <f>SUM(Q161:Q167)</f>
        <v>0</v>
      </c>
      <c r="R160" s="157"/>
      <c r="V160" s="84"/>
      <c r="Y160" s="1"/>
    </row>
    <row r="161" spans="1:22" s="1" customFormat="1" ht="15">
      <c r="A161" s="152"/>
      <c r="B161" s="158"/>
      <c r="C161" s="159">
        <v>24</v>
      </c>
      <c r="D161" s="159" t="s">
        <v>79</v>
      </c>
      <c r="E161" s="160"/>
      <c r="F161" s="250" t="s">
        <v>118</v>
      </c>
      <c r="G161" s="251"/>
      <c r="H161" s="251"/>
      <c r="I161" s="251"/>
      <c r="J161" s="161" t="s">
        <v>93</v>
      </c>
      <c r="K161" s="83">
        <v>1</v>
      </c>
      <c r="L161" s="169"/>
      <c r="M161" s="113">
        <f aca="true" t="shared" si="0" ref="M161:M167">ROUND(L161*K161,2)</f>
        <v>0</v>
      </c>
      <c r="N161" s="80">
        <v>0</v>
      </c>
      <c r="O161" s="73">
        <f aca="true" t="shared" si="1" ref="O161:O167">N161*K161</f>
        <v>0</v>
      </c>
      <c r="P161" s="80">
        <v>0</v>
      </c>
      <c r="Q161" s="73">
        <f aca="true" t="shared" si="2" ref="Q161:Q167">P161*K161</f>
        <v>0</v>
      </c>
      <c r="R161" s="162"/>
      <c r="V161" s="84"/>
    </row>
    <row r="162" spans="1:22" s="1" customFormat="1" ht="15">
      <c r="A162" s="152"/>
      <c r="B162" s="158"/>
      <c r="C162" s="163">
        <v>25</v>
      </c>
      <c r="D162" s="163" t="s">
        <v>79</v>
      </c>
      <c r="E162" s="164"/>
      <c r="F162" s="252" t="s">
        <v>119</v>
      </c>
      <c r="G162" s="253"/>
      <c r="H162" s="253"/>
      <c r="I162" s="253"/>
      <c r="J162" s="165" t="s">
        <v>93</v>
      </c>
      <c r="K162" s="102">
        <v>1</v>
      </c>
      <c r="L162" s="170"/>
      <c r="M162" s="103">
        <f t="shared" si="0"/>
        <v>0</v>
      </c>
      <c r="N162" s="81">
        <v>0</v>
      </c>
      <c r="O162" s="74">
        <f t="shared" si="1"/>
        <v>0</v>
      </c>
      <c r="P162" s="81">
        <v>0</v>
      </c>
      <c r="Q162" s="74">
        <f t="shared" si="2"/>
        <v>0</v>
      </c>
      <c r="R162" s="162"/>
      <c r="V162" s="84"/>
    </row>
    <row r="163" spans="1:22" s="1" customFormat="1" ht="15">
      <c r="A163" s="152"/>
      <c r="B163" s="158"/>
      <c r="C163" s="163">
        <v>26</v>
      </c>
      <c r="D163" s="163" t="s">
        <v>79</v>
      </c>
      <c r="E163" s="164"/>
      <c r="F163" s="252" t="s">
        <v>120</v>
      </c>
      <c r="G163" s="253"/>
      <c r="H163" s="253"/>
      <c r="I163" s="253"/>
      <c r="J163" s="165" t="s">
        <v>93</v>
      </c>
      <c r="K163" s="102">
        <v>1</v>
      </c>
      <c r="L163" s="170"/>
      <c r="M163" s="103">
        <f t="shared" si="0"/>
        <v>0</v>
      </c>
      <c r="N163" s="81">
        <v>0</v>
      </c>
      <c r="O163" s="74">
        <f t="shared" si="1"/>
        <v>0</v>
      </c>
      <c r="P163" s="81">
        <v>0</v>
      </c>
      <c r="Q163" s="74">
        <f t="shared" si="2"/>
        <v>0</v>
      </c>
      <c r="R163" s="162"/>
      <c r="V163" s="84"/>
    </row>
    <row r="164" spans="1:22" s="1" customFormat="1" ht="15">
      <c r="A164" s="152"/>
      <c r="B164" s="158"/>
      <c r="C164" s="163">
        <v>27</v>
      </c>
      <c r="D164" s="163" t="s">
        <v>79</v>
      </c>
      <c r="E164" s="164"/>
      <c r="F164" s="252" t="s">
        <v>121</v>
      </c>
      <c r="G164" s="253"/>
      <c r="H164" s="253"/>
      <c r="I164" s="253"/>
      <c r="J164" s="165" t="s">
        <v>93</v>
      </c>
      <c r="K164" s="102">
        <v>1</v>
      </c>
      <c r="L164" s="170"/>
      <c r="M164" s="103">
        <f t="shared" si="0"/>
        <v>0</v>
      </c>
      <c r="N164" s="81">
        <v>0</v>
      </c>
      <c r="O164" s="74">
        <f t="shared" si="1"/>
        <v>0</v>
      </c>
      <c r="P164" s="81">
        <v>0</v>
      </c>
      <c r="Q164" s="74">
        <f t="shared" si="2"/>
        <v>0</v>
      </c>
      <c r="R164" s="162"/>
      <c r="V164" s="84"/>
    </row>
    <row r="165" spans="1:22" s="1" customFormat="1" ht="15">
      <c r="A165" s="152"/>
      <c r="B165" s="158"/>
      <c r="C165" s="163">
        <v>28</v>
      </c>
      <c r="D165" s="163" t="s">
        <v>79</v>
      </c>
      <c r="E165" s="164"/>
      <c r="F165" s="252" t="s">
        <v>122</v>
      </c>
      <c r="G165" s="253"/>
      <c r="H165" s="253"/>
      <c r="I165" s="253"/>
      <c r="J165" s="165" t="s">
        <v>93</v>
      </c>
      <c r="K165" s="102">
        <v>1</v>
      </c>
      <c r="L165" s="170"/>
      <c r="M165" s="103">
        <f t="shared" si="0"/>
        <v>0</v>
      </c>
      <c r="N165" s="81">
        <v>0</v>
      </c>
      <c r="O165" s="74">
        <f t="shared" si="1"/>
        <v>0</v>
      </c>
      <c r="P165" s="81">
        <v>0</v>
      </c>
      <c r="Q165" s="74">
        <f t="shared" si="2"/>
        <v>0</v>
      </c>
      <c r="R165" s="162"/>
      <c r="V165" s="84"/>
    </row>
    <row r="166" spans="1:22" s="1" customFormat="1" ht="15">
      <c r="A166" s="152"/>
      <c r="B166" s="158"/>
      <c r="C166" s="163">
        <v>29</v>
      </c>
      <c r="D166" s="163" t="s">
        <v>79</v>
      </c>
      <c r="E166" s="164"/>
      <c r="F166" s="252" t="s">
        <v>123</v>
      </c>
      <c r="G166" s="253"/>
      <c r="H166" s="253"/>
      <c r="I166" s="253"/>
      <c r="J166" s="165" t="s">
        <v>93</v>
      </c>
      <c r="K166" s="102">
        <v>1</v>
      </c>
      <c r="L166" s="170"/>
      <c r="M166" s="103">
        <f t="shared" si="0"/>
        <v>0</v>
      </c>
      <c r="N166" s="81">
        <v>0</v>
      </c>
      <c r="O166" s="74">
        <f t="shared" si="1"/>
        <v>0</v>
      </c>
      <c r="P166" s="81">
        <v>0</v>
      </c>
      <c r="Q166" s="74">
        <f t="shared" si="2"/>
        <v>0</v>
      </c>
      <c r="R166" s="162"/>
      <c r="V166" s="84"/>
    </row>
    <row r="167" spans="1:22" s="1" customFormat="1" ht="15">
      <c r="A167" s="152"/>
      <c r="B167" s="158"/>
      <c r="C167" s="166">
        <v>30</v>
      </c>
      <c r="D167" s="166" t="s">
        <v>79</v>
      </c>
      <c r="E167" s="167"/>
      <c r="F167" s="256" t="s">
        <v>124</v>
      </c>
      <c r="G167" s="257"/>
      <c r="H167" s="257"/>
      <c r="I167" s="257"/>
      <c r="J167" s="168" t="s">
        <v>93</v>
      </c>
      <c r="K167" s="114">
        <v>1</v>
      </c>
      <c r="L167" s="171"/>
      <c r="M167" s="115">
        <f t="shared" si="0"/>
        <v>0</v>
      </c>
      <c r="N167" s="82">
        <v>0</v>
      </c>
      <c r="O167" s="75">
        <f t="shared" si="1"/>
        <v>0</v>
      </c>
      <c r="P167" s="82">
        <v>0</v>
      </c>
      <c r="Q167" s="75">
        <f t="shared" si="2"/>
        <v>0</v>
      </c>
      <c r="R167" s="162"/>
      <c r="V167" s="84"/>
    </row>
    <row r="168" spans="2:18" s="1" customFormat="1" ht="6.95" customHeight="1">
      <c r="B168" s="40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92"/>
      <c r="O168" s="92"/>
      <c r="P168" s="92"/>
      <c r="Q168" s="92"/>
      <c r="R168" s="42"/>
    </row>
    <row r="169" ht="13.5">
      <c r="Y169" s="1"/>
    </row>
    <row r="170" ht="13.5">
      <c r="Y170" s="1"/>
    </row>
    <row r="171" ht="13.5">
      <c r="Y171" s="1"/>
    </row>
    <row r="172" ht="13.5">
      <c r="Y172" s="1"/>
    </row>
    <row r="173" ht="13.5">
      <c r="Y173" s="1"/>
    </row>
  </sheetData>
  <mergeCells count="93">
    <mergeCell ref="F167:I167"/>
    <mergeCell ref="F165:I165"/>
    <mergeCell ref="F166:I166"/>
    <mergeCell ref="F163:I163"/>
    <mergeCell ref="F164:I164"/>
    <mergeCell ref="F161:I161"/>
    <mergeCell ref="F162:I162"/>
    <mergeCell ref="P111:Q111"/>
    <mergeCell ref="F159:I159"/>
    <mergeCell ref="L111:M111"/>
    <mergeCell ref="F148:I148"/>
    <mergeCell ref="F142:I142"/>
    <mergeCell ref="F143:I143"/>
    <mergeCell ref="F118:I118"/>
    <mergeCell ref="E119:J119"/>
    <mergeCell ref="J111:J112"/>
    <mergeCell ref="F111:I112"/>
    <mergeCell ref="F156:I156"/>
    <mergeCell ref="F149:I149"/>
    <mergeCell ref="F121:I121"/>
    <mergeCell ref="E122:J122"/>
    <mergeCell ref="F144:I144"/>
    <mergeCell ref="F131:I131"/>
    <mergeCell ref="F132:I132"/>
    <mergeCell ref="E133:J133"/>
    <mergeCell ref="F135:I135"/>
    <mergeCell ref="F136:I136"/>
    <mergeCell ref="F147:I147"/>
    <mergeCell ref="F157:I157"/>
    <mergeCell ref="F153:I153"/>
    <mergeCell ref="F155:I155"/>
    <mergeCell ref="F154:I154"/>
    <mergeCell ref="E116:J116"/>
    <mergeCell ref="E125:J125"/>
    <mergeCell ref="E111:E112"/>
    <mergeCell ref="F115:I115"/>
    <mergeCell ref="F124:I124"/>
    <mergeCell ref="O86:Q86"/>
    <mergeCell ref="O84:Q84"/>
    <mergeCell ref="K111:K112"/>
    <mergeCell ref="O90:Q90"/>
    <mergeCell ref="M108:Q108"/>
    <mergeCell ref="O89:Q89"/>
    <mergeCell ref="O88:Q88"/>
    <mergeCell ref="N111:O111"/>
    <mergeCell ref="M106:P106"/>
    <mergeCell ref="M81:Q81"/>
    <mergeCell ref="M79:N79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5:Q75"/>
    <mergeCell ref="F77:P77"/>
    <mergeCell ref="E22:L22"/>
    <mergeCell ref="M25:P25"/>
    <mergeCell ref="M26:P26"/>
    <mergeCell ref="M28:P28"/>
    <mergeCell ref="H30:J30"/>
    <mergeCell ref="M30:P30"/>
    <mergeCell ref="O19:P19"/>
    <mergeCell ref="C1:Q1"/>
    <mergeCell ref="C3:Q3"/>
    <mergeCell ref="F5:P5"/>
    <mergeCell ref="O7:P7"/>
    <mergeCell ref="O9:P9"/>
    <mergeCell ref="O10:P10"/>
    <mergeCell ref="O12:P12"/>
    <mergeCell ref="O13:P13"/>
    <mergeCell ref="O15:P15"/>
    <mergeCell ref="O16:P16"/>
    <mergeCell ref="O18:P18"/>
    <mergeCell ref="F127:I127"/>
    <mergeCell ref="E128:J128"/>
    <mergeCell ref="F140:I140"/>
    <mergeCell ref="F141:I141"/>
    <mergeCell ref="M82:Q82"/>
    <mergeCell ref="O94:Q94"/>
    <mergeCell ref="F104:P104"/>
    <mergeCell ref="M109:Q109"/>
    <mergeCell ref="O92:Q92"/>
    <mergeCell ref="C102:Q102"/>
    <mergeCell ref="O91:Q91"/>
    <mergeCell ref="O96:Q96"/>
    <mergeCell ref="D111:D112"/>
    <mergeCell ref="C111:C112"/>
    <mergeCell ref="C84:G84"/>
    <mergeCell ref="O87:Q87"/>
  </mergeCells>
  <printOptions horizontalCentered="1"/>
  <pageMargins left="0.3937007874015748" right="0.1968503937007874" top="0.5118110236220472" bottom="0.3937007874015748" header="0" footer="0.1968503937007874"/>
  <pageSetup errors="blank" horizontalDpi="600" verticalDpi="600" orientation="portrait" paperSize="9" scale="75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35A7F119-F81A-4440-81C3-03390D3C5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2023-02-10T07:43:38Z</cp:lastPrinted>
  <dcterms:created xsi:type="dcterms:W3CDTF">2019-04-04T10:47:39Z</dcterms:created>
  <dcterms:modified xsi:type="dcterms:W3CDTF">2023-04-17T14:17:56Z</dcterms:modified>
  <cp:category/>
  <cp:version/>
  <cp:contentType/>
  <cp:contentStatus/>
</cp:coreProperties>
</file>