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Buk\userhome\strnadovam\My Documents\2025\Stezka_Na_Ostrove\PD\"/>
    </mc:Choice>
  </mc:AlternateContent>
  <xr:revisionPtr revIDLastSave="0" documentId="13_ncr:1_{723AECFB-D8F0-4650-8A8C-608A0CE9E902}" xr6:coauthVersionLast="36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kapitulace stavby" sheetId="1" r:id="rId1"/>
    <sheet name="IO.101.1-KOMUNIKACE" sheetId="2" r:id="rId2"/>
    <sheet name="IO.101.2-KOMUNIKACE" sheetId="3" r:id="rId3"/>
  </sheets>
  <definedNames>
    <definedName name="_xlnm.Print_Titles" localSheetId="1">'IO.101.1-KOMUNIKACE'!$113:$115</definedName>
    <definedName name="_xlnm.Print_Titles" localSheetId="2">'IO.101.2-KOMUNIKACE'!$113:$115</definedName>
    <definedName name="_xlnm.Print_Area" localSheetId="1">'IO.101.1-KOMUNIKACE'!$C$3:$Q$70,'IO.101.1-KOMUNIKACE'!$C$76:$Q$97,'IO.101.1-KOMUNIKACE'!$C$103:$Q$196</definedName>
    <definedName name="_xlnm.Print_Area" localSheetId="2">'IO.101.2-KOMUNIKACE'!$C$3:$Q$70,'IO.101.2-KOMUNIKACE'!$C$76:$Q$97,'IO.101.2-KOMUNIKACE'!$C$103:$Q$196</definedName>
    <definedName name="_xlnm.Print_Area" localSheetId="0">'Rekapitulace stavby'!$C$3:$AP$68,'Rekapitulace stavby'!$C$75:$AP$92</definedName>
  </definedNames>
  <calcPr calcId="191029"/>
</workbook>
</file>

<file path=xl/calcChain.xml><?xml version="1.0" encoding="utf-8"?>
<calcChain xmlns="http://schemas.openxmlformats.org/spreadsheetml/2006/main">
  <c r="M163" i="2" l="1"/>
  <c r="K146" i="3"/>
  <c r="K147" i="3" s="1"/>
  <c r="K123" i="3"/>
  <c r="K124" i="3" s="1"/>
  <c r="K133" i="3" s="1"/>
  <c r="K119" i="3"/>
  <c r="K120" i="3" s="1"/>
  <c r="K118" i="3" s="1"/>
  <c r="K161" i="3"/>
  <c r="K162" i="3" s="1"/>
  <c r="K171" i="3"/>
  <c r="K172" i="3" s="1"/>
  <c r="K170" i="3" s="1"/>
  <c r="K168" i="3"/>
  <c r="K169" i="3" s="1"/>
  <c r="K167" i="3" s="1"/>
  <c r="Q196" i="3"/>
  <c r="O196" i="3"/>
  <c r="M196" i="3"/>
  <c r="Q195" i="3"/>
  <c r="O195" i="3"/>
  <c r="M195" i="3"/>
  <c r="Q194" i="3"/>
  <c r="O194" i="3"/>
  <c r="M194" i="3"/>
  <c r="Q193" i="3"/>
  <c r="O193" i="3"/>
  <c r="M193" i="3"/>
  <c r="Q192" i="3"/>
  <c r="O192" i="3"/>
  <c r="M192" i="3"/>
  <c r="Q191" i="3"/>
  <c r="O191" i="3"/>
  <c r="M191" i="3"/>
  <c r="Q190" i="3"/>
  <c r="O190" i="3"/>
  <c r="M190" i="3"/>
  <c r="Q187" i="3"/>
  <c r="O187" i="3"/>
  <c r="Q184" i="3"/>
  <c r="O184" i="3"/>
  <c r="M184" i="3"/>
  <c r="M183" i="3"/>
  <c r="M182" i="3"/>
  <c r="Q181" i="3"/>
  <c r="O181" i="3"/>
  <c r="M180" i="3"/>
  <c r="Q179" i="3"/>
  <c r="M179" i="3"/>
  <c r="K178" i="3"/>
  <c r="K176" i="3" s="1"/>
  <c r="K166" i="3"/>
  <c r="K164" i="3" s="1"/>
  <c r="K173" i="3" s="1"/>
  <c r="K158" i="3"/>
  <c r="K156" i="3" s="1"/>
  <c r="M156" i="3" s="1"/>
  <c r="K152" i="3"/>
  <c r="K150" i="3" s="1"/>
  <c r="K141" i="3"/>
  <c r="K139" i="3" s="1"/>
  <c r="K138" i="3"/>
  <c r="K136" i="3" s="1"/>
  <c r="K128" i="3"/>
  <c r="K125" i="3" s="1"/>
  <c r="M111" i="3"/>
  <c r="F111" i="3"/>
  <c r="M110" i="3"/>
  <c r="F110" i="3"/>
  <c r="F106" i="3"/>
  <c r="C106" i="3"/>
  <c r="M84" i="3"/>
  <c r="F84" i="3"/>
  <c r="F79" i="3"/>
  <c r="H35" i="3"/>
  <c r="H34" i="3"/>
  <c r="H33" i="3"/>
  <c r="M27" i="3"/>
  <c r="F10" i="3"/>
  <c r="F83" i="3" s="1"/>
  <c r="O8" i="3"/>
  <c r="M81" i="3" s="1"/>
  <c r="F5" i="3"/>
  <c r="F105" i="3" s="1"/>
  <c r="Q187" i="2"/>
  <c r="O187" i="2"/>
  <c r="M184" i="2"/>
  <c r="K183" i="2"/>
  <c r="Q183" i="2" s="1"/>
  <c r="K182" i="2"/>
  <c r="K181" i="2"/>
  <c r="Q181" i="2" s="1"/>
  <c r="K180" i="2"/>
  <c r="K179" i="2"/>
  <c r="K141" i="2"/>
  <c r="K139" i="2" s="1"/>
  <c r="K171" i="2"/>
  <c r="K172" i="2" s="1"/>
  <c r="K170" i="2" s="1"/>
  <c r="K168" i="2"/>
  <c r="K169" i="2" s="1"/>
  <c r="K167" i="2" s="1"/>
  <c r="K152" i="2"/>
  <c r="K158" i="2"/>
  <c r="K156" i="2" s="1"/>
  <c r="K146" i="2"/>
  <c r="K123" i="2"/>
  <c r="K161" i="2"/>
  <c r="K128" i="2"/>
  <c r="K125" i="2" s="1"/>
  <c r="K119" i="2"/>
  <c r="Q173" i="3" l="1"/>
  <c r="K174" i="3"/>
  <c r="K185" i="2"/>
  <c r="M173" i="3"/>
  <c r="O173" i="3"/>
  <c r="O189" i="3"/>
  <c r="K159" i="3"/>
  <c r="Q159" i="3" s="1"/>
  <c r="K148" i="3"/>
  <c r="Q148" i="3" s="1"/>
  <c r="K134" i="3"/>
  <c r="K145" i="3"/>
  <c r="M145" i="3" s="1"/>
  <c r="K143" i="3"/>
  <c r="O143" i="3" s="1"/>
  <c r="K142" i="3"/>
  <c r="O150" i="3"/>
  <c r="M150" i="3"/>
  <c r="Q150" i="3"/>
  <c r="M189" i="3"/>
  <c r="O93" i="3" s="1"/>
  <c r="M108" i="3"/>
  <c r="Q189" i="3"/>
  <c r="K153" i="3"/>
  <c r="Q153" i="3" s="1"/>
  <c r="K154" i="3"/>
  <c r="M154" i="3" s="1"/>
  <c r="Q118" i="3"/>
  <c r="O118" i="3"/>
  <c r="M118" i="3"/>
  <c r="Q170" i="3"/>
  <c r="O170" i="3"/>
  <c r="M170" i="3"/>
  <c r="K121" i="3"/>
  <c r="Q167" i="3"/>
  <c r="M167" i="3"/>
  <c r="M176" i="3"/>
  <c r="O176" i="3"/>
  <c r="Q176" i="3"/>
  <c r="M125" i="3"/>
  <c r="K126" i="3"/>
  <c r="Q125" i="3"/>
  <c r="O125" i="3"/>
  <c r="O136" i="3"/>
  <c r="Q136" i="3"/>
  <c r="M136" i="3"/>
  <c r="Q139" i="3"/>
  <c r="O139" i="3"/>
  <c r="M139" i="3"/>
  <c r="Q164" i="3"/>
  <c r="O164" i="3"/>
  <c r="M164" i="3"/>
  <c r="F78" i="3"/>
  <c r="O156" i="3"/>
  <c r="Q156" i="3"/>
  <c r="O180" i="3"/>
  <c r="O183" i="3"/>
  <c r="K185" i="3"/>
  <c r="M185" i="3" s="1"/>
  <c r="Q180" i="3"/>
  <c r="Q183" i="3"/>
  <c r="O179" i="3"/>
  <c r="O182" i="3"/>
  <c r="Q182" i="3"/>
  <c r="M181" i="3"/>
  <c r="Q186" i="2"/>
  <c r="M180" i="2"/>
  <c r="O184" i="2"/>
  <c r="Q184" i="2"/>
  <c r="O182" i="2"/>
  <c r="Q180" i="2"/>
  <c r="O180" i="2"/>
  <c r="M183" i="2"/>
  <c r="O183" i="2"/>
  <c r="M182" i="2"/>
  <c r="Q182" i="2"/>
  <c r="O181" i="2"/>
  <c r="M181" i="2"/>
  <c r="M170" i="2"/>
  <c r="Q170" i="2"/>
  <c r="O170" i="2"/>
  <c r="K150" i="2"/>
  <c r="K148" i="2"/>
  <c r="K153" i="2"/>
  <c r="M153" i="2" s="1"/>
  <c r="K154" i="2"/>
  <c r="K155" i="2" s="1"/>
  <c r="K126" i="2"/>
  <c r="Q125" i="2"/>
  <c r="O125" i="2"/>
  <c r="M125" i="2"/>
  <c r="M174" i="3" l="1"/>
  <c r="Q174" i="3"/>
  <c r="Q163" i="3" s="1"/>
  <c r="O174" i="3"/>
  <c r="M163" i="3"/>
  <c r="O90" i="3" s="1"/>
  <c r="O186" i="2"/>
  <c r="K149" i="3"/>
  <c r="O149" i="3" s="1"/>
  <c r="M143" i="3"/>
  <c r="O159" i="3"/>
  <c r="M159" i="3"/>
  <c r="Q142" i="3"/>
  <c r="O153" i="3"/>
  <c r="M153" i="3"/>
  <c r="M148" i="3"/>
  <c r="O148" i="3"/>
  <c r="O145" i="3"/>
  <c r="O142" i="3"/>
  <c r="Q145" i="3"/>
  <c r="M142" i="3"/>
  <c r="K135" i="3"/>
  <c r="K132" i="3" s="1"/>
  <c r="Q154" i="3"/>
  <c r="O154" i="3"/>
  <c r="K155" i="3"/>
  <c r="Q143" i="3"/>
  <c r="K144" i="3"/>
  <c r="N167" i="3"/>
  <c r="O167" i="3" s="1"/>
  <c r="O163" i="3" s="1"/>
  <c r="M121" i="3"/>
  <c r="K122" i="3"/>
  <c r="Q121" i="3"/>
  <c r="O121" i="3"/>
  <c r="O126" i="3"/>
  <c r="Q126" i="3"/>
  <c r="M186" i="3"/>
  <c r="M175" i="3" s="1"/>
  <c r="O91" i="3" s="1"/>
  <c r="O186" i="3"/>
  <c r="Q186" i="3"/>
  <c r="M126" i="3"/>
  <c r="O185" i="3"/>
  <c r="Q185" i="3"/>
  <c r="M186" i="2"/>
  <c r="Q185" i="2"/>
  <c r="O185" i="2"/>
  <c r="M185" i="2"/>
  <c r="K149" i="2"/>
  <c r="Q148" i="2"/>
  <c r="O148" i="2"/>
  <c r="M148" i="2"/>
  <c r="Q150" i="2"/>
  <c r="O150" i="2"/>
  <c r="M150" i="2"/>
  <c r="Q154" i="2"/>
  <c r="O154" i="2"/>
  <c r="M154" i="2"/>
  <c r="O156" i="2"/>
  <c r="M156" i="2"/>
  <c r="Q156" i="2"/>
  <c r="O153" i="2"/>
  <c r="Q153" i="2"/>
  <c r="Q126" i="2"/>
  <c r="O126" i="2"/>
  <c r="M126" i="2"/>
  <c r="C106" i="2"/>
  <c r="F106" i="2"/>
  <c r="F79" i="2"/>
  <c r="F10" i="2"/>
  <c r="F83" i="2" s="1"/>
  <c r="K147" i="2"/>
  <c r="K145" i="2" s="1"/>
  <c r="K166" i="2"/>
  <c r="Q179" i="2"/>
  <c r="O179" i="2"/>
  <c r="M179" i="2"/>
  <c r="K178" i="2"/>
  <c r="K176" i="2" s="1"/>
  <c r="K162" i="2"/>
  <c r="K159" i="2" s="1"/>
  <c r="O175" i="3" l="1"/>
  <c r="M149" i="3"/>
  <c r="Q149" i="3"/>
  <c r="K130" i="3"/>
  <c r="K131" i="3" s="1"/>
  <c r="K129" i="3"/>
  <c r="Q129" i="3" s="1"/>
  <c r="Q144" i="3"/>
  <c r="M144" i="3"/>
  <c r="O144" i="3"/>
  <c r="Q155" i="3"/>
  <c r="M155" i="3"/>
  <c r="O155" i="3"/>
  <c r="Q175" i="3"/>
  <c r="O132" i="3"/>
  <c r="M132" i="3"/>
  <c r="Q132" i="3"/>
  <c r="Q122" i="3"/>
  <c r="O122" i="3"/>
  <c r="M122" i="3"/>
  <c r="Q149" i="2"/>
  <c r="O149" i="2"/>
  <c r="M149" i="2"/>
  <c r="O155" i="2"/>
  <c r="M155" i="2"/>
  <c r="Q155" i="2"/>
  <c r="Q145" i="2"/>
  <c r="O145" i="2"/>
  <c r="M145" i="2"/>
  <c r="K142" i="2"/>
  <c r="K143" i="2"/>
  <c r="K144" i="2" s="1"/>
  <c r="K138" i="2"/>
  <c r="K134" i="2" s="1"/>
  <c r="Q167" i="2"/>
  <c r="K164" i="2"/>
  <c r="Q176" i="2"/>
  <c r="Q175" i="2" s="1"/>
  <c r="O176" i="2"/>
  <c r="O175" i="2" s="1"/>
  <c r="M176" i="2"/>
  <c r="M175" i="2" s="1"/>
  <c r="K124" i="2"/>
  <c r="K133" i="2" s="1"/>
  <c r="M159" i="2"/>
  <c r="O159" i="2"/>
  <c r="Q159" i="2"/>
  <c r="O164" i="2" l="1"/>
  <c r="K173" i="2"/>
  <c r="K174" i="2" s="1"/>
  <c r="O130" i="3"/>
  <c r="M130" i="3"/>
  <c r="Q130" i="3"/>
  <c r="O129" i="3"/>
  <c r="M129" i="3"/>
  <c r="Q131" i="3"/>
  <c r="M131" i="3"/>
  <c r="O131" i="3"/>
  <c r="N167" i="2"/>
  <c r="O167" i="2" s="1"/>
  <c r="Q142" i="2"/>
  <c r="Q144" i="2"/>
  <c r="O144" i="2"/>
  <c r="M144" i="2"/>
  <c r="M142" i="2"/>
  <c r="O142" i="2"/>
  <c r="Q143" i="2"/>
  <c r="O143" i="2"/>
  <c r="M143" i="2"/>
  <c r="M139" i="2"/>
  <c r="O139" i="2"/>
  <c r="Q139" i="2"/>
  <c r="K136" i="2"/>
  <c r="Q136" i="2" s="1"/>
  <c r="K121" i="2"/>
  <c r="M121" i="2" s="1"/>
  <c r="M167" i="2"/>
  <c r="Q164" i="2"/>
  <c r="M164" i="2"/>
  <c r="K120" i="2"/>
  <c r="K118" i="2" s="1"/>
  <c r="Q118" i="2" s="1"/>
  <c r="O174" i="2" l="1"/>
  <c r="M174" i="2"/>
  <c r="Q174" i="2"/>
  <c r="O116" i="3"/>
  <c r="K188" i="3" s="1"/>
  <c r="M188" i="3" s="1"/>
  <c r="Q116" i="3"/>
  <c r="Q173" i="2"/>
  <c r="Q163" i="2" s="1"/>
  <c r="M173" i="2"/>
  <c r="O173" i="2"/>
  <c r="O163" i="2" s="1"/>
  <c r="Q117" i="3"/>
  <c r="M117" i="3"/>
  <c r="O89" i="3" s="1"/>
  <c r="O117" i="3"/>
  <c r="O136" i="2"/>
  <c r="M136" i="2"/>
  <c r="K122" i="2"/>
  <c r="Q122" i="2" s="1"/>
  <c r="Q121" i="2"/>
  <c r="O121" i="2"/>
  <c r="K135" i="2"/>
  <c r="K132" i="2" s="1"/>
  <c r="M118" i="2"/>
  <c r="O118" i="2"/>
  <c r="M187" i="3" l="1"/>
  <c r="O92" i="3" s="1"/>
  <c r="M116" i="3"/>
  <c r="O88" i="3"/>
  <c r="O122" i="2"/>
  <c r="M122" i="2"/>
  <c r="Q132" i="2"/>
  <c r="O132" i="2"/>
  <c r="M132" i="2"/>
  <c r="K130" i="2"/>
  <c r="K131" i="2" s="1"/>
  <c r="K129" i="2"/>
  <c r="O97" i="3" l="1"/>
  <c r="M26" i="3"/>
  <c r="M129" i="2"/>
  <c r="Q129" i="2"/>
  <c r="O129" i="2"/>
  <c r="M130" i="2"/>
  <c r="O130" i="2"/>
  <c r="Q130" i="2"/>
  <c r="F5" i="2"/>
  <c r="M29" i="3" l="1"/>
  <c r="H31" i="3" s="1"/>
  <c r="M31" i="3" s="1"/>
  <c r="L37" i="3" s="1"/>
  <c r="AG88" i="1"/>
  <c r="M131" i="2"/>
  <c r="M117" i="2" s="1"/>
  <c r="O131" i="2"/>
  <c r="Q131" i="2"/>
  <c r="Q117" i="2" s="1"/>
  <c r="O117" i="2" l="1"/>
  <c r="AN88" i="1"/>
  <c r="O8" i="2"/>
  <c r="Q196" i="2" l="1"/>
  <c r="O196" i="2"/>
  <c r="M196" i="2"/>
  <c r="Q195" i="2"/>
  <c r="O195" i="2"/>
  <c r="M195" i="2"/>
  <c r="Q194" i="2"/>
  <c r="O194" i="2"/>
  <c r="M194" i="2"/>
  <c r="Q193" i="2"/>
  <c r="O193" i="2"/>
  <c r="M193" i="2"/>
  <c r="Q192" i="2"/>
  <c r="O192" i="2"/>
  <c r="M192" i="2"/>
  <c r="Q191" i="2"/>
  <c r="O191" i="2"/>
  <c r="M191" i="2"/>
  <c r="Q190" i="2"/>
  <c r="Q116" i="2" s="1"/>
  <c r="O190" i="2"/>
  <c r="O116" i="2" s="1"/>
  <c r="M190" i="2"/>
  <c r="F78" i="2"/>
  <c r="M81" i="2"/>
  <c r="AK26" i="1"/>
  <c r="L76" i="1"/>
  <c r="L77" i="1"/>
  <c r="L79" i="1"/>
  <c r="AM79" i="1"/>
  <c r="L81" i="1"/>
  <c r="AM81" i="1"/>
  <c r="L82" i="1"/>
  <c r="AM82" i="1"/>
  <c r="F84" i="2"/>
  <c r="M110" i="2"/>
  <c r="M84" i="2"/>
  <c r="M27" i="2"/>
  <c r="H34" i="2"/>
  <c r="H33" i="2"/>
  <c r="H35" i="2"/>
  <c r="W34" i="1"/>
  <c r="M108" i="2"/>
  <c r="W33" i="1"/>
  <c r="W32" i="1"/>
  <c r="F105" i="2"/>
  <c r="M189" i="2" l="1"/>
  <c r="O189" i="2"/>
  <c r="Q189" i="2"/>
  <c r="O93" i="2"/>
  <c r="F111" i="2"/>
  <c r="F110" i="2"/>
  <c r="M111" i="2"/>
  <c r="K188" i="2" l="1"/>
  <c r="M188" i="2" s="1"/>
  <c r="M116" i="2" s="1"/>
  <c r="O91" i="2"/>
  <c r="M187" i="2" l="1"/>
  <c r="O90" i="2"/>
  <c r="O89" i="2"/>
  <c r="O92" i="2" l="1"/>
  <c r="O88" i="2" l="1"/>
  <c r="M26" i="2" l="1"/>
  <c r="O97" i="2"/>
  <c r="M29" i="2" l="1"/>
  <c r="H31" i="2" l="1"/>
  <c r="M31" i="2" s="1"/>
  <c r="L37" i="2" s="1"/>
  <c r="AG87" i="1"/>
  <c r="AG86" i="1" s="1"/>
  <c r="AN86" i="1" s="1"/>
  <c r="AN87" i="1" l="1"/>
  <c r="AK25" i="1"/>
  <c r="AK28" i="1" s="1"/>
  <c r="W30" i="1" s="1"/>
  <c r="AK30" i="1" s="1"/>
  <c r="AK36" i="1" s="1"/>
  <c r="AG92" i="1"/>
  <c r="AN92" i="1"/>
</calcChain>
</file>

<file path=xl/sharedStrings.xml><?xml version="1.0" encoding="utf-8"?>
<sst xmlns="http://schemas.openxmlformats.org/spreadsheetml/2006/main" count="625" uniqueCount="185">
  <si>
    <t>False</t>
  </si>
  <si>
    <t>0,01</t>
  </si>
  <si>
    <t>15</t>
  </si>
  <si>
    <t>SOUHRNNÝ LIST STAVBY</t>
  </si>
  <si>
    <t>0,001</t>
  </si>
  <si>
    <t>Kód:</t>
  </si>
  <si>
    <t>0100</t>
  </si>
  <si>
    <t>Stavba:</t>
  </si>
  <si>
    <t>0,1</t>
  </si>
  <si>
    <t>JKSO:</t>
  </si>
  <si>
    <t/>
  </si>
  <si>
    <t>CC-CZ:</t>
  </si>
  <si>
    <t>1</t>
  </si>
  <si>
    <t>Místo:</t>
  </si>
  <si>
    <t>Datum:</t>
  </si>
  <si>
    <t>10</t>
  </si>
  <si>
    <t>100</t>
  </si>
  <si>
    <t>Objednatel: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</si>
  <si>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</si>
  <si>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</si>
  <si>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</si>
  <si>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</si>
  <si>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</si>
  <si>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</si>
  <si>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</si>
  <si>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</si>
  <si>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</si>
  <si>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</si>
  <si>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</si>
  <si>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</si>
  <si>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</si>
  <si>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</si>
  <si>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</si>
  <si>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</si>
  <si>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</si>
  <si>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</si>
  <si>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</si>
  <si>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</si>
  <si>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</si>
  <si>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</si>
  <si>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</si>
  <si>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</si>
  <si>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</si>
  <si>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</si>
  <si>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</si>
  <si>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</si>
  <si>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Kód</t>
  </si>
  <si>
    <t>Objekt</t>
  </si>
  <si>
    <t>Cena bez DPH [CZK]</t>
  </si>
  <si>
    <t>Cena s DPH [CZK]</t>
  </si>
  <si>
    <t>1) Náklady z rozpočtů</t>
  </si>
  <si>
    <t>D</t>
  </si>
  <si>
    <t>0</t>
  </si>
  <si>
    <t>IMPORT</t>
  </si>
  <si>
    <t>{f0fa886d-ca0f-4278-b478-77d57021ecba}</t>
  </si>
  <si>
    <t>{00000000-0000-0000-0000-000000000000}</t>
  </si>
  <si>
    <t>###NOINSERT###</t>
  </si>
  <si>
    <t>2) Ostatní náklady ze souhrnného listu</t>
  </si>
  <si>
    <t>Celkové náklady za stavbu 1) + 2)</t>
  </si>
  <si>
    <t>KRYCÍ LIST ROZPOČTU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</si>
  <si>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</si>
  <si>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</si>
  <si>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</si>
  <si>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</si>
  <si>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</si>
  <si>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</si>
  <si>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 xml:space="preserve">    1 - Zemní práce</t>
  </si>
  <si>
    <t xml:space="preserve">    5 - Komunikace pozemní</t>
  </si>
  <si>
    <t xml:space="preserve">    9 - Ostatní konstrukce a práce, bourání</t>
  </si>
  <si>
    <t>2) Ostatní náklady</t>
  </si>
  <si>
    <t>ROZPOČET</t>
  </si>
  <si>
    <t>PČ</t>
  </si>
  <si>
    <t>Typ</t>
  </si>
  <si>
    <t>Popis</t>
  </si>
  <si>
    <t>MJ</t>
  </si>
  <si>
    <t>Množství</t>
  </si>
  <si>
    <t>K</t>
  </si>
  <si>
    <t>m2</t>
  </si>
  <si>
    <t>m</t>
  </si>
  <si>
    <t>t</t>
  </si>
  <si>
    <t>Jedn.</t>
  </si>
  <si>
    <t>Celkem</t>
  </si>
  <si>
    <t>Cena [CZK]</t>
  </si>
  <si>
    <t>Hmotnost_x000D_ [t]</t>
  </si>
  <si>
    <t>Suť [t]</t>
  </si>
  <si>
    <t xml:space="preserve">    998 - Přesun hmot</t>
  </si>
  <si>
    <t>kpl</t>
  </si>
  <si>
    <t xml:space="preserve">    997 - Přesun hmot</t>
  </si>
  <si>
    <t xml:space="preserve">    VRN - Vedlejší rozpočtové náklady</t>
  </si>
  <si>
    <t>Zařízení staveniště</t>
  </si>
  <si>
    <t>Geodetické práce - vytyčení inženýrských sítí</t>
  </si>
  <si>
    <t>Geodetické práce - vytyčení stavby</t>
  </si>
  <si>
    <t>Geodetické práce - skutečné zaměření</t>
  </si>
  <si>
    <t>BOZP - lávky, přejezdy, páska a oplocení</t>
  </si>
  <si>
    <t>Hutnící zkouška</t>
  </si>
  <si>
    <t>DIO - dopravně inženýrské</t>
  </si>
  <si>
    <t>ks</t>
  </si>
  <si>
    <t>998225111R00</t>
  </si>
  <si>
    <t>Přesun hmot, pozemní komunikace, kryt živičný</t>
  </si>
  <si>
    <t>121101102R00</t>
  </si>
  <si>
    <t>Sejmutí ornice s přemístěním přes 50 do 100 m</t>
  </si>
  <si>
    <t>m3</t>
  </si>
  <si>
    <t>167101102R00</t>
  </si>
  <si>
    <t>Nakládání výkopku z hor.1-4 v množství nad 100 m3</t>
  </si>
  <si>
    <t>162701105R00</t>
  </si>
  <si>
    <t>Vodorovné přemístění výkopku z hor.1-4 do 10000 m</t>
  </si>
  <si>
    <t>162701109R00</t>
  </si>
  <si>
    <t>Příplatek k vod. přemístění hor.1-4 za další 1 km</t>
  </si>
  <si>
    <t>181101102R00</t>
  </si>
  <si>
    <t>Úprava pláně v zářezech v hor. 1-4, se zhutněním</t>
  </si>
  <si>
    <t>171101101R00</t>
  </si>
  <si>
    <t>Uložení sypaniny do násypů zhutněných na 95% PS</t>
  </si>
  <si>
    <t>odkopávky</t>
  </si>
  <si>
    <t>násyp</t>
  </si>
  <si>
    <t>Poplatek za skládku zemin/štěrku</t>
  </si>
  <si>
    <t>Objekt:</t>
  </si>
  <si>
    <t>1150*0,1</t>
  </si>
  <si>
    <t>Odkopávky nezapažené v hor. 3 do 100 m3</t>
  </si>
  <si>
    <t>Odkopávky nezapažené v hor. 4 do 100 m3</t>
  </si>
  <si>
    <t>122201101R00</t>
  </si>
  <si>
    <t>122301101R00</t>
  </si>
  <si>
    <t>Odkopávky nezapažené v hor. 3 - ručně</t>
  </si>
  <si>
    <t>Odkopávky nezapažené v hor. 4 - ručně</t>
  </si>
  <si>
    <t>pláň</t>
  </si>
  <si>
    <t>1150</t>
  </si>
  <si>
    <t>915x2</t>
  </si>
  <si>
    <t>150-10</t>
  </si>
  <si>
    <t>1150-915</t>
  </si>
  <si>
    <t>Rozprostření zemin v rov./sklonu 1:5, tl. do 20 cm</t>
  </si>
  <si>
    <t>460</t>
  </si>
  <si>
    <t>181006111R00</t>
  </si>
  <si>
    <t>Rozprostření zemin v rov./sklonu 1:5, tl. do 10 cm</t>
  </si>
  <si>
    <t>181006113R00</t>
  </si>
  <si>
    <t>okolo stezky</t>
  </si>
  <si>
    <t>dodatečné v místě</t>
  </si>
  <si>
    <t>180402112R00</t>
  </si>
  <si>
    <t>Založení trávníku parkového výsevem svah do 1:2</t>
  </si>
  <si>
    <t>184802211R00</t>
  </si>
  <si>
    <t>Chem. odplevelení před založ. postřikem, svah 1:2</t>
  </si>
  <si>
    <t>Zalití rostlin vodou plochy nad 20 m2</t>
  </si>
  <si>
    <t>185804312R00</t>
  </si>
  <si>
    <t>osivo směs travní parková</t>
  </si>
  <si>
    <t>kg</t>
  </si>
  <si>
    <t>stezka</t>
  </si>
  <si>
    <t>915</t>
  </si>
  <si>
    <t>RSM 5.1. - štěrkový trávník s řebříčkem osivo</t>
  </si>
  <si>
    <t>564752111R00</t>
  </si>
  <si>
    <t>Podklad z kam.drceného 32-63 smíchané s prosátou zeminou tloušťky 15 cm</t>
  </si>
  <si>
    <t>Smíchání štěrkodrtí frakce 32-63 s prosátou zeminou</t>
  </si>
  <si>
    <t>915*0,15</t>
  </si>
  <si>
    <t>Příplatek za prohození zeminy pro smíchání se štěrkodrtí frakce 32-63</t>
  </si>
  <si>
    <t>915*0,075</t>
  </si>
  <si>
    <t>175101109R00</t>
  </si>
  <si>
    <t>917812111R00</t>
  </si>
  <si>
    <t>Kovový obruník o rozměru 3000x140x5</t>
  </si>
  <si>
    <t>Kovový obruník o rozměru 2000x140x5</t>
  </si>
  <si>
    <t>Kovový obruník o rozměru 1500x140x5</t>
  </si>
  <si>
    <t>Kovový obruník o rozměru 1000x140x5</t>
  </si>
  <si>
    <t>Kovový obruník o rozměru 300x140x5</t>
  </si>
  <si>
    <t>Rohový díl kovových obrubníků 20 cm</t>
  </si>
  <si>
    <t>Spojovací díl kovových obrubníků</t>
  </si>
  <si>
    <t>Zatloukací trn kovového obrubníku</t>
  </si>
  <si>
    <t>Chrudim</t>
  </si>
  <si>
    <t>STEZKA V ULICI NA OSTROVĚ, CHRUDIM</t>
  </si>
  <si>
    <t>IO.101 - KOMUNIKACE - část 1</t>
  </si>
  <si>
    <t>IO.101 - KOMUNIKACE - část 2</t>
  </si>
  <si>
    <t>95,5</t>
  </si>
  <si>
    <t>95,5*0,15</t>
  </si>
  <si>
    <t>95,5*0,075</t>
  </si>
  <si>
    <t>5</t>
  </si>
  <si>
    <t>55</t>
  </si>
  <si>
    <t>95,5x2</t>
  </si>
  <si>
    <t>215*0,1</t>
  </si>
  <si>
    <t>21-5</t>
  </si>
  <si>
    <t>215</t>
  </si>
  <si>
    <t>215-95,5</t>
  </si>
  <si>
    <t>KOMUNIKACE - část 1</t>
  </si>
  <si>
    <t>IO.101.1</t>
  </si>
  <si>
    <t>IO.101.2</t>
  </si>
  <si>
    <t>KOMUNIKACE - část 2</t>
  </si>
  <si>
    <t>Osazení obrubníku kovového včetně spojení, trnů atd..</t>
  </si>
  <si>
    <t>95</t>
  </si>
  <si>
    <t>289971211R00</t>
  </si>
  <si>
    <t>Zřízení vrstvy z geotextilie sklon do 1:5 š.do 3 m</t>
  </si>
  <si>
    <t>Geotextilie netkaná FILTEK 1200 šířka 2,0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</si>
</sst>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1" x14ac:knownFonts="1">
    <font>
      <sz val="11"/>
      <name val="Calibri"/>
      <family val="2"/>
    </font>
    <font>
      <sz val="8"/>
      <name val="Trebuchet MS"/>
      <family val="2"/>
    </font>
    <font>
      <sz val="9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b/>
      <sz val="16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b/>
      <sz val="8"/>
      <color indexed="12"/>
      <name val="Trebuchet MS"/>
      <family val="2"/>
      <charset val="238"/>
    </font>
    <font>
      <sz val="5"/>
      <name val="Trebuchet MS"/>
      <family val="2"/>
    </font>
    <font>
      <sz val="12"/>
      <name val="Trebuchet MS"/>
      <family val="2"/>
    </font>
    <font>
      <b/>
      <sz val="12"/>
      <name val="Trebuchet MS"/>
      <family val="2"/>
      <charset val="238"/>
    </font>
    <font>
      <sz val="8"/>
      <color rgb="FF969696"/>
      <name val="Trebuchet MS"/>
      <family val="2"/>
    </font>
    <font>
      <sz val="10"/>
      <color rgb="FF003366"/>
      <name val="Trebuchet MS"/>
      <family val="2"/>
    </font>
    <font>
      <sz val="9"/>
      <color rgb="FF969696"/>
      <name val="Trebuchet MS"/>
      <family val="2"/>
    </font>
    <font>
      <sz val="10"/>
      <color rgb="FF464646"/>
      <name val="Trebuchet MS"/>
      <family val="2"/>
    </font>
    <font>
      <b/>
      <sz val="10"/>
      <color rgb="FF464646"/>
      <name val="Trebuchet MS"/>
      <family val="2"/>
    </font>
    <font>
      <sz val="10"/>
      <color rgb="FF969696"/>
      <name val="Trebuchet MS"/>
      <family val="2"/>
    </font>
    <font>
      <b/>
      <sz val="12"/>
      <color rgb="FF960000"/>
      <name val="Trebuchet MS"/>
      <family val="2"/>
    </font>
    <font>
      <b/>
      <sz val="11"/>
      <color rgb="FF003366"/>
      <name val="Trebuchet MS"/>
      <family val="2"/>
    </font>
    <font>
      <sz val="11"/>
      <color rgb="FF003366"/>
      <name val="Trebuchet MS"/>
      <family val="2"/>
    </font>
    <font>
      <b/>
      <sz val="10"/>
      <color rgb="FF00336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b/>
      <sz val="12"/>
      <color rgb="FF800000"/>
      <name val="Trebuchet MS"/>
      <family val="2"/>
    </font>
    <font>
      <sz val="8"/>
      <color rgb="FF0000FF"/>
      <name val="Trebuchet MS"/>
      <family val="2"/>
    </font>
    <font>
      <b/>
      <sz val="8"/>
      <color rgb="FF969696"/>
      <name val="Trebuchet MS"/>
      <family val="2"/>
    </font>
    <font>
      <sz val="8"/>
      <color rgb="FF3366FF"/>
      <name val="Trebuchet MS"/>
      <family val="2"/>
    </font>
    <font>
      <b/>
      <sz val="8"/>
      <color rgb="FF003366"/>
      <name val="Trebuchet MS"/>
      <family val="2"/>
      <charset val="238"/>
    </font>
    <font>
      <b/>
      <i/>
      <sz val="8"/>
      <color rgb="FF0000FF"/>
      <name val="Trebuchet MS"/>
      <family val="2"/>
      <charset val="238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969696"/>
      </left>
      <right/>
      <top style="dotted">
        <color rgb="FF969696"/>
      </top>
      <bottom/>
      <diagonal/>
    </border>
    <border>
      <left/>
      <right/>
      <top style="dotted">
        <color rgb="FF969696"/>
      </top>
      <bottom/>
      <diagonal/>
    </border>
    <border>
      <left/>
      <right style="dotted">
        <color rgb="FF969696"/>
      </right>
      <top style="dotted">
        <color rgb="FF969696"/>
      </top>
      <bottom/>
      <diagonal/>
    </border>
    <border>
      <left style="dotted">
        <color rgb="FF969696"/>
      </left>
      <right/>
      <top/>
      <bottom/>
      <diagonal/>
    </border>
    <border>
      <left/>
      <right style="dotted">
        <color rgb="FF969696"/>
      </right>
      <top/>
      <bottom/>
      <diagonal/>
    </border>
    <border>
      <left style="dotted">
        <color rgb="FF969696"/>
      </left>
      <right/>
      <top/>
      <bottom style="dotted">
        <color rgb="FF969696"/>
      </bottom>
      <diagonal/>
    </border>
    <border>
      <left/>
      <right/>
      <top/>
      <bottom style="dotted">
        <color rgb="FF969696"/>
      </bottom>
      <diagonal/>
    </border>
    <border>
      <left/>
      <right style="dotted">
        <color rgb="FF969696"/>
      </right>
      <top/>
      <bottom style="dotted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FF"/>
      </top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0" fillId="0" borderId="0"/>
    <xf numFmtId="0" fontId="30" fillId="0" borderId="0"/>
  </cellStyleXfs>
  <cellXfs count="294">
    <xf numFmtId="0" fontId="1" fillId="0" borderId="0" xfId="0" applyFont="1"/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5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" fillId="0" borderId="12" xfId="0" applyFont="1" applyBorder="1"/>
    <xf numFmtId="0" fontId="16" fillId="0" borderId="0" xfId="0" applyFont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3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/>
    <xf numFmtId="0" fontId="1" fillId="0" borderId="20" xfId="0" applyFont="1" applyBorder="1"/>
    <xf numFmtId="0" fontId="18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0" fontId="18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3" borderId="15" xfId="0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right" vertical="center"/>
    </xf>
    <xf numFmtId="0" fontId="14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6" fontId="13" fillId="0" borderId="0" xfId="0" applyNumberFormat="1" applyFont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3" fontId="1" fillId="0" borderId="0" xfId="0" applyNumberFormat="1" applyFont="1" applyAlignment="1" applyProtection="1">
      <alignment vertical="center"/>
      <protection locked="0"/>
    </xf>
    <xf numFmtId="167" fontId="13" fillId="0" borderId="0" xfId="0" applyNumberFormat="1" applyFont="1" applyAlignment="1">
      <alignment vertical="center"/>
    </xf>
    <xf numFmtId="167" fontId="1" fillId="0" borderId="1" xfId="0" applyNumberFormat="1" applyFont="1" applyBorder="1" applyAlignment="1">
      <alignment vertical="center"/>
    </xf>
    <xf numFmtId="167" fontId="1" fillId="0" borderId="2" xfId="0" applyNumberFormat="1" applyFont="1" applyBorder="1" applyAlignment="1">
      <alignment vertical="center"/>
    </xf>
    <xf numFmtId="167" fontId="1" fillId="0" borderId="3" xfId="0" applyNumberFormat="1" applyFont="1" applyBorder="1" applyAlignment="1">
      <alignment vertical="center"/>
    </xf>
    <xf numFmtId="167" fontId="1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vertical="center"/>
    </xf>
    <xf numFmtId="166" fontId="1" fillId="0" borderId="4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2" fillId="0" borderId="0" xfId="0" applyFont="1" applyAlignment="1">
      <alignment horizontal="left"/>
    </xf>
    <xf numFmtId="3" fontId="1" fillId="0" borderId="8" xfId="0" applyNumberFormat="1" applyFont="1" applyBorder="1"/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1" fillId="0" borderId="20" xfId="0" applyNumberFormat="1" applyFont="1" applyBorder="1"/>
    <xf numFmtId="3" fontId="1" fillId="0" borderId="23" xfId="0" applyNumberFormat="1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8" fillId="0" borderId="22" xfId="0" applyNumberFormat="1" applyFont="1" applyBorder="1" applyAlignment="1">
      <alignment horizontal="left" vertical="center"/>
    </xf>
    <xf numFmtId="3" fontId="1" fillId="0" borderId="22" xfId="0" applyNumberFormat="1" applyFont="1" applyBorder="1" applyAlignment="1">
      <alignment vertical="center"/>
    </xf>
    <xf numFmtId="167" fontId="2" fillId="4" borderId="1" xfId="0" applyNumberFormat="1" applyFont="1" applyFill="1" applyBorder="1" applyAlignment="1">
      <alignment horizontal="center" vertical="center" wrapText="1"/>
    </xf>
    <xf numFmtId="0" fontId="22" fillId="0" borderId="10" xfId="0" applyFont="1" applyBorder="1"/>
    <xf numFmtId="0" fontId="22" fillId="0" borderId="0" xfId="0" applyFont="1"/>
    <xf numFmtId="167" fontId="22" fillId="0" borderId="0" xfId="0" applyNumberFormat="1" applyFont="1"/>
    <xf numFmtId="0" fontId="11" fillId="0" borderId="0" xfId="0" applyFont="1" applyAlignment="1">
      <alignment vertical="center"/>
    </xf>
    <xf numFmtId="4" fontId="1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22" fillId="0" borderId="11" xfId="0" applyFont="1" applyBorder="1"/>
    <xf numFmtId="0" fontId="1" fillId="0" borderId="27" xfId="0" applyFont="1" applyBorder="1" applyAlignment="1">
      <alignment vertical="center"/>
    </xf>
    <xf numFmtId="167" fontId="23" fillId="0" borderId="0" xfId="0" applyNumberFormat="1" applyFont="1"/>
    <xf numFmtId="3" fontId="2" fillId="4" borderId="1" xfId="0" applyNumberFormat="1" applyFont="1" applyFill="1" applyBorder="1" applyAlignment="1">
      <alignment horizontal="center" vertical="center" wrapText="1"/>
    </xf>
    <xf numFmtId="3" fontId="19" fillId="0" borderId="0" xfId="0" applyNumberFormat="1" applyFont="1"/>
    <xf numFmtId="3" fontId="22" fillId="0" borderId="0" xfId="0" applyNumberFormat="1" applyFont="1"/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167" fontId="1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1" xfId="0" applyFont="1" applyBorder="1" applyAlignment="1">
      <alignment vertical="center"/>
    </xf>
    <xf numFmtId="3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167" fontId="9" fillId="0" borderId="28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vertical="center"/>
    </xf>
    <xf numFmtId="3" fontId="3" fillId="3" borderId="15" xfId="0" applyNumberFormat="1" applyFont="1" applyFill="1" applyBorder="1" applyAlignment="1">
      <alignment horizontal="center" vertical="center"/>
    </xf>
    <xf numFmtId="3" fontId="1" fillId="3" borderId="15" xfId="0" applyNumberFormat="1" applyFont="1" applyFill="1" applyBorder="1" applyAlignment="1">
      <alignment vertical="center"/>
    </xf>
    <xf numFmtId="0" fontId="28" fillId="0" borderId="0" xfId="0" applyFont="1"/>
    <xf numFmtId="0" fontId="28" fillId="0" borderId="31" xfId="0" applyFont="1" applyBorder="1"/>
    <xf numFmtId="4" fontId="22" fillId="0" borderId="0" xfId="0" applyNumberFormat="1" applyFont="1" applyAlignment="1">
      <alignment horizontal="left"/>
    </xf>
    <xf numFmtId="167" fontId="28" fillId="0" borderId="0" xfId="0" applyNumberFormat="1" applyFont="1"/>
    <xf numFmtId="0" fontId="28" fillId="0" borderId="32" xfId="0" applyFont="1" applyBorder="1"/>
    <xf numFmtId="0" fontId="1" fillId="0" borderId="3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>
      <alignment vertical="center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4" fontId="1" fillId="5" borderId="2" xfId="0" applyNumberFormat="1" applyFont="1" applyFill="1" applyBorder="1" applyAlignment="1" applyProtection="1">
      <alignment vertical="center"/>
      <protection locked="0"/>
    </xf>
    <xf numFmtId="4" fontId="1" fillId="5" borderId="3" xfId="0" applyNumberFormat="1" applyFont="1" applyFill="1" applyBorder="1" applyAlignment="1" applyProtection="1">
      <alignment vertical="center"/>
      <protection locked="0"/>
    </xf>
    <xf numFmtId="4" fontId="1" fillId="5" borderId="4" xfId="0" applyNumberFormat="1" applyFont="1" applyFill="1" applyBorder="1" applyAlignment="1" applyProtection="1">
      <alignment vertical="center"/>
      <protection locked="0"/>
    </xf>
    <xf numFmtId="3" fontId="1" fillId="0" borderId="12" xfId="0" applyNumberFormat="1" applyFont="1" applyBorder="1"/>
    <xf numFmtId="4" fontId="1" fillId="5" borderId="1" xfId="0" applyNumberFormat="1" applyFont="1" applyFill="1" applyBorder="1" applyAlignment="1">
      <alignment vertical="center"/>
    </xf>
    <xf numFmtId="4" fontId="1" fillId="5" borderId="2" xfId="0" applyNumberFormat="1" applyFont="1" applyFill="1" applyBorder="1" applyAlignment="1">
      <alignment vertical="center"/>
    </xf>
    <xf numFmtId="4" fontId="1" fillId="5" borderId="3" xfId="0" applyNumberFormat="1" applyFont="1" applyFill="1" applyBorder="1" applyAlignment="1">
      <alignment vertical="center"/>
    </xf>
    <xf numFmtId="4" fontId="1" fillId="5" borderId="4" xfId="0" applyNumberFormat="1" applyFont="1" applyFill="1" applyBorder="1" applyAlignment="1">
      <alignment vertical="center"/>
    </xf>
    <xf numFmtId="49" fontId="25" fillId="0" borderId="30" xfId="0" applyNumberFormat="1" applyFont="1" applyBorder="1" applyAlignment="1" applyProtection="1">
      <alignment horizontal="left" vertical="center" wrapText="1"/>
      <protection locked="0"/>
    </xf>
    <xf numFmtId="49" fontId="1" fillId="0" borderId="28" xfId="0" applyNumberFormat="1" applyFont="1" applyBorder="1" applyAlignment="1" applyProtection="1">
      <alignment horizontal="left" vertical="center"/>
      <protection locked="0"/>
    </xf>
    <xf numFmtId="49" fontId="25" fillId="0" borderId="30" xfId="0" applyNumberFormat="1" applyFont="1" applyBorder="1" applyAlignment="1" applyProtection="1">
      <alignment horizontal="right" vertical="center"/>
      <protection locked="0"/>
    </xf>
    <xf numFmtId="167" fontId="25" fillId="0" borderId="30" xfId="0" applyNumberFormat="1" applyFont="1" applyBorder="1" applyAlignment="1">
      <alignment vertical="center"/>
    </xf>
    <xf numFmtId="167" fontId="1" fillId="5" borderId="1" xfId="0" applyNumberFormat="1" applyFont="1" applyFill="1" applyBorder="1" applyAlignment="1">
      <alignment vertical="center"/>
    </xf>
    <xf numFmtId="0" fontId="29" fillId="0" borderId="2" xfId="0" applyFont="1" applyBorder="1" applyAlignment="1">
      <alignment horizontal="center" vertical="center" wrapText="1"/>
    </xf>
    <xf numFmtId="167" fontId="29" fillId="0" borderId="2" xfId="0" applyNumberFormat="1" applyFont="1" applyBorder="1" applyAlignment="1">
      <alignment vertical="center"/>
    </xf>
    <xf numFmtId="4" fontId="29" fillId="5" borderId="2" xfId="0" applyNumberFormat="1" applyFont="1" applyFill="1" applyBorder="1" applyAlignment="1">
      <alignment vertical="center"/>
    </xf>
    <xf numFmtId="3" fontId="29" fillId="0" borderId="2" xfId="0" applyNumberFormat="1" applyFont="1" applyBorder="1" applyAlignment="1">
      <alignment vertical="center"/>
    </xf>
    <xf numFmtId="166" fontId="29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" fontId="29" fillId="5" borderId="3" xfId="0" applyNumberFormat="1" applyFont="1" applyFill="1" applyBorder="1" applyAlignment="1">
      <alignment vertical="center"/>
    </xf>
    <xf numFmtId="166" fontId="29" fillId="0" borderId="3" xfId="0" applyNumberFormat="1" applyFont="1" applyBorder="1" applyAlignment="1">
      <alignment vertical="center"/>
    </xf>
    <xf numFmtId="167" fontId="29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67" fontId="1" fillId="5" borderId="2" xfId="0" applyNumberFormat="1" applyFont="1" applyFill="1" applyBorder="1" applyAlignment="1">
      <alignment vertical="center"/>
    </xf>
    <xf numFmtId="167" fontId="1" fillId="5" borderId="3" xfId="0" applyNumberFormat="1" applyFont="1" applyFill="1" applyBorder="1" applyAlignment="1">
      <alignment vertical="center"/>
    </xf>
    <xf numFmtId="167" fontId="1" fillId="5" borderId="4" xfId="0" applyNumberFormat="1" applyFont="1" applyFill="1" applyBorder="1" applyAlignment="1">
      <alignment vertical="center"/>
    </xf>
    <xf numFmtId="49" fontId="25" fillId="0" borderId="30" xfId="0" applyNumberFormat="1" applyFont="1" applyBorder="1" applyAlignment="1" applyProtection="1">
      <alignment horizontal="left" vertical="center"/>
      <protection locked="0"/>
    </xf>
    <xf numFmtId="166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9" fontId="25" fillId="0" borderId="0" xfId="0" applyNumberFormat="1" applyFont="1" applyAlignment="1" applyProtection="1">
      <alignment horizontal="right" vertical="center"/>
      <protection locked="0"/>
    </xf>
    <xf numFmtId="49" fontId="25" fillId="0" borderId="0" xfId="0" applyNumberFormat="1" applyFont="1" applyAlignment="1" applyProtection="1">
      <alignment horizontal="left" vertical="center" wrapText="1"/>
      <protection locked="0"/>
    </xf>
    <xf numFmtId="167" fontId="25" fillId="0" borderId="0" xfId="0" applyNumberFormat="1" applyFont="1" applyAlignment="1">
      <alignment vertical="center"/>
    </xf>
    <xf numFmtId="49" fontId="25" fillId="0" borderId="0" xfId="0" applyNumberFormat="1" applyFont="1" applyAlignment="1" applyProtection="1">
      <alignment horizontal="left" vertical="center"/>
      <protection locked="0"/>
    </xf>
    <xf numFmtId="3" fontId="29" fillId="0" borderId="3" xfId="0" applyNumberFormat="1" applyFont="1" applyBorder="1" applyAlignment="1">
      <alignment vertical="center"/>
    </xf>
    <xf numFmtId="167" fontId="29" fillId="5" borderId="3" xfId="0" applyNumberFormat="1" applyFont="1" applyFill="1" applyBorder="1" applyAlignment="1">
      <alignment vertical="center"/>
    </xf>
    <xf numFmtId="167" fontId="29" fillId="5" borderId="2" xfId="0" applyNumberFormat="1" applyFont="1" applyFill="1" applyBorder="1" applyAlignment="1">
      <alignment vertical="center"/>
    </xf>
    <xf numFmtId="0" fontId="29" fillId="0" borderId="4" xfId="0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left" vertical="center"/>
    </xf>
    <xf numFmtId="0" fontId="29" fillId="0" borderId="4" xfId="0" applyFont="1" applyBorder="1" applyAlignment="1">
      <alignment horizontal="center" vertical="center" wrapText="1"/>
    </xf>
    <xf numFmtId="167" fontId="29" fillId="0" borderId="4" xfId="0" applyNumberFormat="1" applyFont="1" applyBorder="1" applyAlignment="1">
      <alignment vertical="center"/>
    </xf>
    <xf numFmtId="4" fontId="29" fillId="5" borderId="4" xfId="0" applyNumberFormat="1" applyFont="1" applyFill="1" applyBorder="1" applyAlignment="1">
      <alignment vertical="center"/>
    </xf>
    <xf numFmtId="3" fontId="29" fillId="0" borderId="4" xfId="0" applyNumberFormat="1" applyFont="1" applyBorder="1" applyAlignment="1">
      <alignment vertical="center"/>
    </xf>
    <xf numFmtId="166" fontId="29" fillId="0" borderId="4" xfId="0" applyNumberFormat="1" applyFont="1" applyBorder="1" applyAlignment="1">
      <alignment vertical="center"/>
    </xf>
    <xf numFmtId="167" fontId="29" fillId="5" borderId="4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49" fontId="29" fillId="0" borderId="3" xfId="0" applyNumberFormat="1" applyFont="1" applyBorder="1" applyAlignment="1">
      <alignment horizontal="left" vertical="center"/>
    </xf>
    <xf numFmtId="0" fontId="29" fillId="0" borderId="3" xfId="0" applyFont="1" applyBorder="1" applyAlignment="1">
      <alignment horizontal="center" vertical="center" wrapText="1"/>
    </xf>
    <xf numFmtId="167" fontId="12" fillId="0" borderId="0" xfId="0" applyNumberFormat="1" applyFont="1" applyAlignment="1">
      <alignment vertical="center"/>
    </xf>
    <xf numFmtId="49" fontId="1" fillId="0" borderId="1" xfId="1" applyNumberFormat="1" applyFont="1" applyBorder="1" applyAlignment="1">
      <alignment horizontal="left" vertical="center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3" fontId="21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3" fontId="26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15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3" fontId="3" fillId="2" borderId="15" xfId="0" applyNumberFormat="1" applyFont="1" applyFill="1" applyBorder="1" applyAlignment="1">
      <alignment vertical="center"/>
    </xf>
    <xf numFmtId="3" fontId="1" fillId="2" borderId="15" xfId="0" applyNumberFormat="1" applyFont="1" applyFill="1" applyBorder="1" applyAlignment="1">
      <alignment vertical="center"/>
    </xf>
    <xf numFmtId="3" fontId="1" fillId="2" borderId="29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vertical="center"/>
    </xf>
    <xf numFmtId="3" fontId="1" fillId="0" borderId="0" xfId="0" applyNumberFormat="1" applyFont="1"/>
    <xf numFmtId="3" fontId="7" fillId="0" borderId="13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19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9" fillId="0" borderId="0" xfId="0" applyNumberFormat="1" applyFont="1" applyAlignment="1">
      <alignment horizontal="right" vertical="center"/>
    </xf>
    <xf numFmtId="3" fontId="19" fillId="3" borderId="0" xfId="0" applyNumberFormat="1" applyFont="1" applyFill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3" borderId="15" xfId="0" applyNumberFormat="1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vertical="center"/>
    </xf>
    <xf numFmtId="3" fontId="1" fillId="3" borderId="29" xfId="0" applyNumberFormat="1" applyFont="1" applyFill="1" applyBorder="1" applyAlignment="1">
      <alignment vertical="center"/>
    </xf>
    <xf numFmtId="3" fontId="2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9" fillId="3" borderId="0" xfId="0" applyNumberFormat="1" applyFont="1" applyFill="1" applyAlignment="1">
      <alignment horizontal="right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vertical="center"/>
    </xf>
    <xf numFmtId="0" fontId="29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vertical="center"/>
    </xf>
    <xf numFmtId="0" fontId="29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vertical="center"/>
    </xf>
    <xf numFmtId="0" fontId="29" fillId="0" borderId="4" xfId="0" applyFont="1" applyBorder="1" applyAlignment="1">
      <alignment horizontal="left" vertical="center" wrapText="1"/>
    </xf>
    <xf numFmtId="0" fontId="29" fillId="0" borderId="4" xfId="0" applyFont="1" applyBorder="1" applyAlignment="1">
      <alignment vertical="center"/>
    </xf>
  </cellXfs>
  <cellStyles count="3">
    <cellStyle name="Normální" xfId="0" builtinId="0"/>
    <cellStyle name="Normální 2" xfId="1" xr:uid="{7E81C9F2-7284-4BFD-B273-1ABD536BDB8A}"/>
    <cellStyle name="Normální 3" xfId="2" xr:uid="{51F92F3C-4C49-4D0D-BDCE-DA86C353A2B0}"/>
  </cellStyles>
  <dxfs count="0"/>
  <tableStyles count="0"/>
  <colors>
    <mruColors>
      <color rgb="FF0000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BJ93"/>
  <sheetViews>
    <sheetView tabSelected="1" workbookViewId="0">
      <selection activeCell="AN8" sqref="AN8"/>
    </sheetView>
  </sheetViews>
  <sheetFormatPr defaultColWidth="9.28515625" defaultRowHeight="13.5" x14ac:dyDescent="0.3"/>
  <cols>
    <col min="1" max="1" width="8.28515625" customWidth="1"/>
    <col min="2" max="2" width="1.7109375" customWidth="1"/>
    <col min="3" max="3" width="4.140625" customWidth="1"/>
    <col min="4" max="33" width="2.42578125" customWidth="1"/>
    <col min="34" max="34" width="3.28515625" customWidth="1"/>
    <col min="35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.7109375" customWidth="1"/>
    <col min="57" max="75" width="0" hidden="1" customWidth="1"/>
  </cols>
  <sheetData>
    <row r="1" spans="2:58" ht="36.950000000000003" customHeight="1" x14ac:dyDescent="0.3">
      <c r="C1" s="240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BE1" s="8"/>
      <c r="BF1" s="8"/>
    </row>
    <row r="2" spans="2:58" ht="6.95" customHeight="1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1"/>
      <c r="BE2" s="8" t="s">
        <v>1</v>
      </c>
      <c r="BF2" s="8" t="s">
        <v>2</v>
      </c>
    </row>
    <row r="3" spans="2:58" ht="36.950000000000003" customHeight="1" x14ac:dyDescent="0.3">
      <c r="B3" s="12"/>
      <c r="C3" s="232" t="s">
        <v>3</v>
      </c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13"/>
      <c r="BE3" s="8" t="s">
        <v>4</v>
      </c>
    </row>
    <row r="4" spans="2:58" ht="14.45" customHeight="1" x14ac:dyDescent="0.3">
      <c r="B4" s="12"/>
      <c r="D4" s="14" t="s">
        <v>5</v>
      </c>
      <c r="K4" s="242" t="s">
        <v>6</v>
      </c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Q4" s="13"/>
      <c r="BE4" s="8" t="s">
        <v>1</v>
      </c>
    </row>
    <row r="5" spans="2:58" ht="18" x14ac:dyDescent="0.3">
      <c r="B5" s="12"/>
      <c r="D5" s="16" t="s">
        <v>7</v>
      </c>
      <c r="K5" s="243" t="s">
        <v>163</v>
      </c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Q5" s="13"/>
      <c r="BE5" s="8" t="s">
        <v>8</v>
      </c>
    </row>
    <row r="6" spans="2:58" ht="14.45" customHeight="1" x14ac:dyDescent="0.3">
      <c r="B6" s="12"/>
      <c r="D6" s="17" t="s">
        <v>9</v>
      </c>
      <c r="K6" s="15" t="s">
        <v>10</v>
      </c>
      <c r="AK6" s="17" t="s">
        <v>11</v>
      </c>
      <c r="AN6" s="15" t="s">
        <v>10</v>
      </c>
      <c r="AQ6" s="13"/>
      <c r="BE6" s="8" t="s">
        <v>12</v>
      </c>
    </row>
    <row r="7" spans="2:58" ht="14.45" customHeight="1" x14ac:dyDescent="0.3">
      <c r="B7" s="12"/>
      <c r="D7" s="17" t="s">
        <v>13</v>
      </c>
      <c r="K7" s="15"/>
      <c r="AK7" s="17" t="s">
        <v>14</v>
      </c>
      <c r="AN7" s="133">
        <v>45714</v>
      </c>
      <c r="AQ7" s="13"/>
      <c r="BE7" s="8" t="s">
        <v>15</v>
      </c>
    </row>
    <row r="8" spans="2:58" ht="14.45" customHeight="1" x14ac:dyDescent="0.3">
      <c r="B8" s="12"/>
      <c r="AQ8" s="13"/>
      <c r="BE8" s="8" t="s">
        <v>16</v>
      </c>
    </row>
    <row r="9" spans="2:58" ht="14.45" customHeight="1" x14ac:dyDescent="0.3">
      <c r="B9" s="12"/>
      <c r="D9" s="17" t="s">
        <v>17</v>
      </c>
      <c r="K9" t="s">
        <v>162</v>
      </c>
      <c r="AK9" s="17" t="s">
        <v>18</v>
      </c>
      <c r="AN9" s="216"/>
      <c r="AQ9" s="13"/>
      <c r="BE9" s="8" t="s">
        <v>8</v>
      </c>
    </row>
    <row r="10" spans="2:58" ht="18.399999999999999" customHeight="1" x14ac:dyDescent="0.3">
      <c r="B10" s="12"/>
      <c r="E10" s="15" t="s">
        <v>19</v>
      </c>
      <c r="AK10" s="17" t="s">
        <v>20</v>
      </c>
      <c r="AN10" s="15" t="s">
        <v>10</v>
      </c>
      <c r="AQ10" s="13"/>
      <c r="BE10" s="8" t="s">
        <v>8</v>
      </c>
    </row>
    <row r="11" spans="2:58" ht="6.95" customHeight="1" x14ac:dyDescent="0.3">
      <c r="B11" s="12"/>
      <c r="AQ11" s="13"/>
      <c r="BE11" s="8" t="s">
        <v>8</v>
      </c>
    </row>
    <row r="12" spans="2:58" ht="14.45" customHeight="1" x14ac:dyDescent="0.3">
      <c r="B12" s="12"/>
      <c r="D12" s="17" t="s">
        <v>21</v>
      </c>
      <c r="AK12" s="17" t="s">
        <v>18</v>
      </c>
      <c r="AN12" s="15" t="s">
        <v>10</v>
      </c>
      <c r="AQ12" s="13"/>
      <c r="BE12" s="8" t="s">
        <v>8</v>
      </c>
    </row>
    <row r="13" spans="2:58" ht="15" x14ac:dyDescent="0.3">
      <c r="B13" s="12"/>
      <c r="E13" s="15" t="s">
        <v>19</v>
      </c>
      <c r="AK13" s="17" t="s">
        <v>20</v>
      </c>
      <c r="AN13" s="15" t="s">
        <v>10</v>
      </c>
      <c r="AQ13" s="13"/>
      <c r="BE13" s="8" t="s">
        <v>8</v>
      </c>
    </row>
    <row r="14" spans="2:58" ht="6.95" customHeight="1" x14ac:dyDescent="0.3">
      <c r="B14" s="12"/>
      <c r="AQ14" s="13"/>
      <c r="BE14" s="8" t="s">
        <v>0</v>
      </c>
    </row>
    <row r="15" spans="2:58" ht="14.45" customHeight="1" x14ac:dyDescent="0.3">
      <c r="B15" s="12"/>
      <c r="D15" s="17" t="s">
        <v>22</v>
      </c>
      <c r="AK15" s="17" t="s">
        <v>18</v>
      </c>
      <c r="AN15" s="15" t="s">
        <v>10</v>
      </c>
      <c r="AQ15" s="13"/>
      <c r="BE15" s="8" t="s">
        <v>0</v>
      </c>
    </row>
    <row r="16" spans="2:58" ht="18.399999999999999" customHeight="1" x14ac:dyDescent="0.3">
      <c r="B16" s="12"/>
      <c r="E16" s="15" t="s">
        <v>19</v>
      </c>
      <c r="AK16" s="17" t="s">
        <v>20</v>
      </c>
      <c r="AN16" s="15" t="s">
        <v>10</v>
      </c>
      <c r="AQ16" s="13"/>
      <c r="BE16" s="8" t="s">
        <v>23</v>
      </c>
    </row>
    <row r="17" spans="2:57" ht="6.95" customHeight="1" x14ac:dyDescent="0.3">
      <c r="B17" s="12"/>
      <c r="AQ17" s="13"/>
      <c r="BE17" s="8" t="s">
        <v>1</v>
      </c>
    </row>
    <row r="18" spans="2:57" ht="14.45" customHeight="1" x14ac:dyDescent="0.3">
      <c r="B18" s="12"/>
      <c r="D18" s="17" t="s">
        <v>24</v>
      </c>
      <c r="AK18" s="17" t="s">
        <v>18</v>
      </c>
      <c r="AN18" s="15" t="s">
        <v>10</v>
      </c>
      <c r="AQ18" s="13"/>
      <c r="BE18" s="8" t="s">
        <v>1</v>
      </c>
    </row>
    <row r="19" spans="2:57" ht="18.399999999999999" customHeight="1" x14ac:dyDescent="0.3">
      <c r="B19" s="12"/>
      <c r="E19" s="15" t="s">
        <v>19</v>
      </c>
      <c r="AK19" s="17" t="s">
        <v>20</v>
      </c>
      <c r="AN19" s="15" t="s">
        <v>10</v>
      </c>
      <c r="AQ19" s="13"/>
    </row>
    <row r="20" spans="2:57" ht="6.95" customHeight="1" x14ac:dyDescent="0.3">
      <c r="B20" s="12"/>
      <c r="AQ20" s="13"/>
    </row>
    <row r="21" spans="2:57" ht="15" x14ac:dyDescent="0.3">
      <c r="B21" s="12"/>
      <c r="D21" s="17" t="s">
        <v>25</v>
      </c>
      <c r="AQ21" s="13"/>
    </row>
    <row r="22" spans="2:57" ht="22.5" customHeight="1" x14ac:dyDescent="0.3">
      <c r="B22" s="12"/>
      <c r="E22" s="244" t="s">
        <v>10</v>
      </c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241"/>
      <c r="AN22" s="241"/>
      <c r="AQ22" s="13"/>
    </row>
    <row r="23" spans="2:57" ht="6.95" customHeight="1" x14ac:dyDescent="0.3">
      <c r="B23" s="12"/>
      <c r="AQ23" s="13"/>
    </row>
    <row r="24" spans="2:57" ht="6.95" customHeight="1" x14ac:dyDescent="0.3">
      <c r="B24" s="12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50"/>
      <c r="AL24" s="150"/>
      <c r="AM24" s="150"/>
      <c r="AN24" s="150"/>
      <c r="AO24" s="150"/>
      <c r="AQ24" s="13"/>
    </row>
    <row r="25" spans="2:57" ht="14.45" customHeight="1" x14ac:dyDescent="0.3">
      <c r="B25" s="12"/>
      <c r="D25" s="19" t="s">
        <v>26</v>
      </c>
      <c r="AK25" s="245">
        <f>ROUND(AG86,2)</f>
        <v>0</v>
      </c>
      <c r="AL25" s="246"/>
      <c r="AM25" s="246"/>
      <c r="AN25" s="246"/>
      <c r="AO25" s="246"/>
      <c r="AQ25" s="13"/>
    </row>
    <row r="26" spans="2:57" ht="14.45" customHeight="1" x14ac:dyDescent="0.3">
      <c r="B26" s="12"/>
      <c r="D26" s="19" t="s">
        <v>27</v>
      </c>
      <c r="AK26" s="245">
        <f>ROUND(AG90,2)</f>
        <v>0</v>
      </c>
      <c r="AL26" s="246"/>
      <c r="AM26" s="246"/>
      <c r="AN26" s="246"/>
      <c r="AO26" s="246"/>
      <c r="AQ26" s="13"/>
    </row>
    <row r="27" spans="2:57" s="1" customFormat="1" ht="6.95" customHeight="1" x14ac:dyDescent="0.25">
      <c r="B27" s="20"/>
      <c r="AK27" s="87"/>
      <c r="AL27" s="87"/>
      <c r="AM27" s="87"/>
      <c r="AN27" s="87"/>
      <c r="AO27" s="87"/>
      <c r="AQ27" s="21"/>
    </row>
    <row r="28" spans="2:57" s="1" customFormat="1" ht="25.9" customHeight="1" x14ac:dyDescent="0.25">
      <c r="B28" s="20"/>
      <c r="D28" s="22" t="s">
        <v>28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47">
        <f>ROUND(AK25+AK26,2)</f>
        <v>0</v>
      </c>
      <c r="AL28" s="248"/>
      <c r="AM28" s="248"/>
      <c r="AN28" s="248"/>
      <c r="AO28" s="248"/>
      <c r="AQ28" s="21"/>
    </row>
    <row r="29" spans="2:57" s="1" customFormat="1" ht="6.95" customHeight="1" x14ac:dyDescent="0.25">
      <c r="B29" s="20"/>
      <c r="AK29" s="87"/>
      <c r="AL29" s="87"/>
      <c r="AM29" s="87"/>
      <c r="AN29" s="87"/>
      <c r="AO29" s="87"/>
      <c r="AQ29" s="21"/>
    </row>
    <row r="30" spans="2:57" s="2" customFormat="1" ht="14.45" customHeight="1" x14ac:dyDescent="0.25">
      <c r="B30" s="24"/>
      <c r="D30" s="25" t="s">
        <v>29</v>
      </c>
      <c r="F30" s="25" t="s">
        <v>30</v>
      </c>
      <c r="L30" s="220">
        <v>0.21</v>
      </c>
      <c r="M30" s="221"/>
      <c r="N30" s="221"/>
      <c r="O30" s="221"/>
      <c r="T30" s="26" t="s">
        <v>31</v>
      </c>
      <c r="W30" s="223">
        <f>AK28</f>
        <v>0</v>
      </c>
      <c r="X30" s="224"/>
      <c r="Y30" s="224"/>
      <c r="Z30" s="224"/>
      <c r="AA30" s="224"/>
      <c r="AB30" s="224"/>
      <c r="AC30" s="224"/>
      <c r="AD30" s="224"/>
      <c r="AE30" s="224"/>
      <c r="AK30" s="223">
        <f>W30*L30</f>
        <v>0</v>
      </c>
      <c r="AL30" s="224"/>
      <c r="AM30" s="224"/>
      <c r="AN30" s="224"/>
      <c r="AO30" s="224"/>
      <c r="AQ30" s="27"/>
    </row>
    <row r="31" spans="2:57" s="2" customFormat="1" ht="14.45" customHeight="1" x14ac:dyDescent="0.25">
      <c r="B31" s="24"/>
      <c r="F31" s="25" t="s">
        <v>32</v>
      </c>
      <c r="L31" s="220">
        <v>0.12</v>
      </c>
      <c r="M31" s="221"/>
      <c r="N31" s="221"/>
      <c r="O31" s="221"/>
      <c r="T31" s="26" t="s">
        <v>31</v>
      </c>
      <c r="W31" s="222"/>
      <c r="X31" s="221"/>
      <c r="Y31" s="221"/>
      <c r="Z31" s="221"/>
      <c r="AA31" s="221"/>
      <c r="AB31" s="221"/>
      <c r="AC31" s="221"/>
      <c r="AD31" s="221"/>
      <c r="AE31" s="221"/>
      <c r="AK31" s="223"/>
      <c r="AL31" s="224"/>
      <c r="AM31" s="224"/>
      <c r="AN31" s="224"/>
      <c r="AO31" s="224"/>
      <c r="AQ31" s="27"/>
    </row>
    <row r="32" spans="2:57" s="2" customFormat="1" ht="14.45" hidden="1" customHeight="1" x14ac:dyDescent="0.25">
      <c r="B32" s="24"/>
      <c r="F32" s="25" t="s">
        <v>33</v>
      </c>
      <c r="L32" s="220">
        <v>0.21</v>
      </c>
      <c r="M32" s="221"/>
      <c r="N32" s="221"/>
      <c r="O32" s="221"/>
      <c r="T32" s="26" t="s">
        <v>31</v>
      </c>
      <c r="W32" s="222" t="e">
        <f>ROUND(#REF!+SUM(BR91:BR91),2)</f>
        <v>#REF!</v>
      </c>
      <c r="X32" s="221"/>
      <c r="Y32" s="221"/>
      <c r="Z32" s="221"/>
      <c r="AA32" s="221"/>
      <c r="AB32" s="221"/>
      <c r="AC32" s="221"/>
      <c r="AD32" s="221"/>
      <c r="AE32" s="221"/>
      <c r="AK32" s="223">
        <v>0</v>
      </c>
      <c r="AL32" s="224"/>
      <c r="AM32" s="224"/>
      <c r="AN32" s="224"/>
      <c r="AO32" s="224"/>
      <c r="AQ32" s="27"/>
    </row>
    <row r="33" spans="2:43" s="2" customFormat="1" ht="14.45" hidden="1" customHeight="1" x14ac:dyDescent="0.25">
      <c r="B33" s="24"/>
      <c r="F33" s="25" t="s">
        <v>34</v>
      </c>
      <c r="L33" s="220">
        <v>0.15</v>
      </c>
      <c r="M33" s="221"/>
      <c r="N33" s="221"/>
      <c r="O33" s="221"/>
      <c r="T33" s="26" t="s">
        <v>31</v>
      </c>
      <c r="W33" s="222" t="e">
        <f>ROUND(#REF!+SUM(BS91:BS91),2)</f>
        <v>#REF!</v>
      </c>
      <c r="X33" s="221"/>
      <c r="Y33" s="221"/>
      <c r="Z33" s="221"/>
      <c r="AA33" s="221"/>
      <c r="AB33" s="221"/>
      <c r="AC33" s="221"/>
      <c r="AD33" s="221"/>
      <c r="AE33" s="221"/>
      <c r="AK33" s="223">
        <v>0</v>
      </c>
      <c r="AL33" s="224"/>
      <c r="AM33" s="224"/>
      <c r="AN33" s="224"/>
      <c r="AO33" s="224"/>
      <c r="AQ33" s="27"/>
    </row>
    <row r="34" spans="2:43" s="2" customFormat="1" ht="14.45" hidden="1" customHeight="1" x14ac:dyDescent="0.25">
      <c r="B34" s="24"/>
      <c r="F34" s="25" t="s">
        <v>35</v>
      </c>
      <c r="L34" s="220">
        <v>0</v>
      </c>
      <c r="M34" s="221"/>
      <c r="N34" s="221"/>
      <c r="O34" s="221"/>
      <c r="T34" s="26" t="s">
        <v>31</v>
      </c>
      <c r="W34" s="222" t="e">
        <f>ROUND(#REF!+SUM(BT91:BT91),2)</f>
        <v>#REF!</v>
      </c>
      <c r="X34" s="221"/>
      <c r="Y34" s="221"/>
      <c r="Z34" s="221"/>
      <c r="AA34" s="221"/>
      <c r="AB34" s="221"/>
      <c r="AC34" s="221"/>
      <c r="AD34" s="221"/>
      <c r="AE34" s="221"/>
      <c r="AK34" s="223">
        <v>0</v>
      </c>
      <c r="AL34" s="224"/>
      <c r="AM34" s="224"/>
      <c r="AN34" s="224"/>
      <c r="AO34" s="224"/>
      <c r="AQ34" s="27"/>
    </row>
    <row r="35" spans="2:43" s="1" customFormat="1" ht="6.95" customHeight="1" x14ac:dyDescent="0.25">
      <c r="B35" s="20"/>
      <c r="AK35" s="87"/>
      <c r="AL35" s="87"/>
      <c r="AM35" s="87"/>
      <c r="AN35" s="87"/>
      <c r="AO35" s="87"/>
      <c r="AQ35" s="21"/>
    </row>
    <row r="36" spans="2:43" s="1" customFormat="1" ht="25.9" customHeight="1" x14ac:dyDescent="0.25">
      <c r="B36" s="20"/>
      <c r="D36" s="28" t="s">
        <v>36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30" t="s">
        <v>37</v>
      </c>
      <c r="U36" s="29"/>
      <c r="V36" s="29"/>
      <c r="W36" s="29"/>
      <c r="X36" s="227" t="s">
        <v>38</v>
      </c>
      <c r="Y36" s="228"/>
      <c r="Z36" s="228"/>
      <c r="AA36" s="228"/>
      <c r="AB36" s="228"/>
      <c r="AC36" s="29"/>
      <c r="AD36" s="29"/>
      <c r="AE36" s="29"/>
      <c r="AF36" s="29"/>
      <c r="AG36" s="29"/>
      <c r="AH36" s="29"/>
      <c r="AI36" s="29"/>
      <c r="AJ36" s="29"/>
      <c r="AK36" s="229">
        <f>SUM(AK28:AK34)</f>
        <v>0</v>
      </c>
      <c r="AL36" s="230"/>
      <c r="AM36" s="230"/>
      <c r="AN36" s="230"/>
      <c r="AO36" s="231"/>
      <c r="AQ36" s="21"/>
    </row>
    <row r="37" spans="2:43" s="1" customFormat="1" ht="14.45" customHeight="1" x14ac:dyDescent="0.25">
      <c r="B37" s="20"/>
      <c r="AQ37" s="21"/>
    </row>
    <row r="38" spans="2:43" x14ac:dyDescent="0.3">
      <c r="B38" s="12"/>
      <c r="AQ38" s="13"/>
    </row>
    <row r="39" spans="2:43" x14ac:dyDescent="0.3">
      <c r="B39" s="12"/>
      <c r="AQ39" s="13"/>
    </row>
    <row r="40" spans="2:43" x14ac:dyDescent="0.3">
      <c r="B40" s="12"/>
      <c r="AQ40" s="13"/>
    </row>
    <row r="41" spans="2:43" x14ac:dyDescent="0.3">
      <c r="B41" s="12"/>
      <c r="AQ41" s="13"/>
    </row>
    <row r="42" spans="2:43" x14ac:dyDescent="0.3">
      <c r="B42" s="12"/>
      <c r="AQ42" s="13"/>
    </row>
    <row r="43" spans="2:43" x14ac:dyDescent="0.3">
      <c r="B43" s="12"/>
      <c r="AQ43" s="13"/>
    </row>
    <row r="44" spans="2:43" x14ac:dyDescent="0.3">
      <c r="B44" s="12"/>
      <c r="AQ44" s="13"/>
    </row>
    <row r="45" spans="2:43" x14ac:dyDescent="0.3">
      <c r="B45" s="12"/>
      <c r="AQ45" s="13"/>
    </row>
    <row r="46" spans="2:43" x14ac:dyDescent="0.3">
      <c r="B46" s="12"/>
      <c r="AQ46" s="13"/>
    </row>
    <row r="47" spans="2:43" x14ac:dyDescent="0.3">
      <c r="B47" s="12"/>
      <c r="AQ47" s="13"/>
    </row>
    <row r="48" spans="2:43" s="1" customFormat="1" ht="15" x14ac:dyDescent="0.25">
      <c r="B48" s="20"/>
      <c r="D48" s="31" t="s">
        <v>39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3"/>
      <c r="AC48" s="31" t="s">
        <v>40</v>
      </c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3"/>
      <c r="AQ48" s="21"/>
    </row>
    <row r="49" spans="2:43" x14ac:dyDescent="0.3">
      <c r="B49" s="12"/>
      <c r="D49" s="34"/>
      <c r="Z49" s="35"/>
      <c r="AC49" s="34"/>
      <c r="AO49" s="35"/>
      <c r="AQ49" s="13"/>
    </row>
    <row r="50" spans="2:43" x14ac:dyDescent="0.3">
      <c r="B50" s="12"/>
      <c r="D50" s="34"/>
      <c r="Z50" s="35"/>
      <c r="AC50" s="34"/>
      <c r="AO50" s="35"/>
      <c r="AQ50" s="13"/>
    </row>
    <row r="51" spans="2:43" x14ac:dyDescent="0.3">
      <c r="B51" s="12"/>
      <c r="D51" s="34"/>
      <c r="Z51" s="35"/>
      <c r="AC51" s="34"/>
      <c r="AO51" s="35"/>
      <c r="AQ51" s="13"/>
    </row>
    <row r="52" spans="2:43" x14ac:dyDescent="0.3">
      <c r="B52" s="12"/>
      <c r="D52" s="34"/>
      <c r="Z52" s="35"/>
      <c r="AC52" s="34"/>
      <c r="AO52" s="35"/>
      <c r="AQ52" s="13"/>
    </row>
    <row r="53" spans="2:43" x14ac:dyDescent="0.3">
      <c r="B53" s="12"/>
      <c r="D53" s="34"/>
      <c r="Z53" s="35"/>
      <c r="AC53" s="34"/>
      <c r="AO53" s="35"/>
      <c r="AQ53" s="13"/>
    </row>
    <row r="54" spans="2:43" x14ac:dyDescent="0.3">
      <c r="B54" s="12"/>
      <c r="D54" s="34"/>
      <c r="Z54" s="35"/>
      <c r="AC54" s="34"/>
      <c r="AO54" s="35"/>
      <c r="AQ54" s="13"/>
    </row>
    <row r="55" spans="2:43" x14ac:dyDescent="0.3">
      <c r="B55" s="12"/>
      <c r="D55" s="34"/>
      <c r="Z55" s="35"/>
      <c r="AC55" s="34"/>
      <c r="AO55" s="35"/>
      <c r="AQ55" s="13"/>
    </row>
    <row r="56" spans="2:43" x14ac:dyDescent="0.3">
      <c r="B56" s="12"/>
      <c r="D56" s="34"/>
      <c r="Z56" s="35"/>
      <c r="AC56" s="34"/>
      <c r="AO56" s="35"/>
      <c r="AQ56" s="13"/>
    </row>
    <row r="57" spans="2:43" s="1" customFormat="1" ht="15" x14ac:dyDescent="0.25">
      <c r="B57" s="20"/>
      <c r="D57" s="36" t="s">
        <v>41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8" t="s">
        <v>42</v>
      </c>
      <c r="S57" s="37"/>
      <c r="T57" s="37"/>
      <c r="U57" s="37"/>
      <c r="V57" s="37"/>
      <c r="W57" s="37"/>
      <c r="X57" s="37"/>
      <c r="Y57" s="37"/>
      <c r="Z57" s="39"/>
      <c r="AC57" s="36" t="s">
        <v>41</v>
      </c>
      <c r="AD57" s="37"/>
      <c r="AE57" s="37"/>
      <c r="AF57" s="37"/>
      <c r="AG57" s="37"/>
      <c r="AH57" s="37"/>
      <c r="AI57" s="37"/>
      <c r="AJ57" s="37"/>
      <c r="AK57" s="37"/>
      <c r="AL57" s="37"/>
      <c r="AM57" s="38" t="s">
        <v>42</v>
      </c>
      <c r="AN57" s="37"/>
      <c r="AO57" s="39"/>
      <c r="AQ57" s="21"/>
    </row>
    <row r="58" spans="2:43" x14ac:dyDescent="0.3">
      <c r="B58" s="12"/>
      <c r="AQ58" s="13"/>
    </row>
    <row r="59" spans="2:43" s="1" customFormat="1" ht="15" x14ac:dyDescent="0.25">
      <c r="B59" s="20"/>
      <c r="D59" s="31" t="s">
        <v>43</v>
      </c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3"/>
      <c r="AC59" s="31" t="s">
        <v>44</v>
      </c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3"/>
      <c r="AQ59" s="21"/>
    </row>
    <row r="60" spans="2:43" x14ac:dyDescent="0.3">
      <c r="B60" s="12"/>
      <c r="D60" s="34"/>
      <c r="Z60" s="35"/>
      <c r="AC60" s="34"/>
      <c r="AO60" s="35"/>
      <c r="AQ60" s="13"/>
    </row>
    <row r="61" spans="2:43" x14ac:dyDescent="0.3">
      <c r="B61" s="12"/>
      <c r="D61" s="34"/>
      <c r="Z61" s="35"/>
      <c r="AC61" s="34"/>
      <c r="AO61" s="35"/>
      <c r="AQ61" s="13"/>
    </row>
    <row r="62" spans="2:43" x14ac:dyDescent="0.3">
      <c r="B62" s="12"/>
      <c r="D62" s="34"/>
      <c r="Z62" s="35"/>
      <c r="AC62" s="34"/>
      <c r="AO62" s="35"/>
      <c r="AQ62" s="13"/>
    </row>
    <row r="63" spans="2:43" x14ac:dyDescent="0.3">
      <c r="B63" s="12"/>
      <c r="D63" s="34"/>
      <c r="Z63" s="35"/>
      <c r="AC63" s="34"/>
      <c r="AO63" s="35"/>
      <c r="AQ63" s="13"/>
    </row>
    <row r="64" spans="2:43" x14ac:dyDescent="0.3">
      <c r="B64" s="12"/>
      <c r="D64" s="34"/>
      <c r="Z64" s="35"/>
      <c r="AC64" s="34"/>
      <c r="AO64" s="35"/>
      <c r="AQ64" s="13"/>
    </row>
    <row r="65" spans="2:43" x14ac:dyDescent="0.3">
      <c r="B65" s="12"/>
      <c r="D65" s="34"/>
      <c r="Z65" s="35"/>
      <c r="AC65" s="34"/>
      <c r="AO65" s="35"/>
      <c r="AQ65" s="13"/>
    </row>
    <row r="66" spans="2:43" x14ac:dyDescent="0.3">
      <c r="B66" s="12"/>
      <c r="D66" s="34"/>
      <c r="Z66" s="35"/>
      <c r="AC66" s="34"/>
      <c r="AO66" s="35"/>
      <c r="AQ66" s="13"/>
    </row>
    <row r="67" spans="2:43" x14ac:dyDescent="0.3">
      <c r="B67" s="12"/>
      <c r="D67" s="34"/>
      <c r="Z67" s="35"/>
      <c r="AC67" s="34"/>
      <c r="AO67" s="35"/>
      <c r="AQ67" s="13"/>
    </row>
    <row r="68" spans="2:43" s="1" customFormat="1" ht="15" x14ac:dyDescent="0.25">
      <c r="B68" s="20"/>
      <c r="D68" s="36" t="s">
        <v>41</v>
      </c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8" t="s">
        <v>42</v>
      </c>
      <c r="S68" s="37"/>
      <c r="T68" s="37"/>
      <c r="U68" s="37"/>
      <c r="V68" s="37"/>
      <c r="W68" s="37"/>
      <c r="X68" s="37"/>
      <c r="Y68" s="37"/>
      <c r="Z68" s="39"/>
      <c r="AC68" s="36" t="s">
        <v>41</v>
      </c>
      <c r="AD68" s="37"/>
      <c r="AE68" s="37"/>
      <c r="AF68" s="37"/>
      <c r="AG68" s="37"/>
      <c r="AH68" s="37"/>
      <c r="AI68" s="37"/>
      <c r="AJ68" s="37"/>
      <c r="AK68" s="37"/>
      <c r="AL68" s="37"/>
      <c r="AM68" s="38" t="s">
        <v>42</v>
      </c>
      <c r="AN68" s="37"/>
      <c r="AO68" s="39"/>
      <c r="AQ68" s="21"/>
    </row>
    <row r="69" spans="2:43" s="1" customFormat="1" ht="6.95" customHeight="1" x14ac:dyDescent="0.25">
      <c r="B69" s="20"/>
      <c r="AQ69" s="21"/>
    </row>
    <row r="70" spans="2:43" s="1" customFormat="1" ht="6.95" customHeight="1" x14ac:dyDescent="0.25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2"/>
    </row>
    <row r="74" spans="2:43" s="1" customFormat="1" ht="6.95" customHeight="1" x14ac:dyDescent="0.2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5"/>
    </row>
    <row r="75" spans="2:43" s="1" customFormat="1" ht="36.950000000000003" customHeight="1" x14ac:dyDescent="0.25">
      <c r="B75" s="20"/>
      <c r="C75" s="232" t="s">
        <v>45</v>
      </c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226"/>
      <c r="AA75" s="226"/>
      <c r="AB75" s="226"/>
      <c r="AC75" s="226"/>
      <c r="AD75" s="226"/>
      <c r="AE75" s="226"/>
      <c r="AF75" s="226"/>
      <c r="AG75" s="226"/>
      <c r="AH75" s="226"/>
      <c r="AI75" s="226"/>
      <c r="AJ75" s="226"/>
      <c r="AK75" s="226"/>
      <c r="AL75" s="226"/>
      <c r="AM75" s="226"/>
      <c r="AN75" s="226"/>
      <c r="AO75" s="226"/>
      <c r="AP75" s="226"/>
      <c r="AQ75" s="21"/>
    </row>
    <row r="76" spans="2:43" s="3" customFormat="1" ht="14.45" customHeight="1" x14ac:dyDescent="0.25">
      <c r="B76" s="46"/>
      <c r="C76" s="17" t="s">
        <v>5</v>
      </c>
      <c r="L76" s="3" t="str">
        <f>K4</f>
        <v>0100</v>
      </c>
      <c r="AQ76" s="47"/>
    </row>
    <row r="77" spans="2:43" s="4" customFormat="1" ht="18" x14ac:dyDescent="0.25">
      <c r="B77" s="48"/>
      <c r="C77" s="49" t="s">
        <v>7</v>
      </c>
      <c r="L77" s="234" t="str">
        <f>K5</f>
        <v>STEZKA V ULICI NA OSTROVĚ, CHRUDIM</v>
      </c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Q77" s="50"/>
    </row>
    <row r="78" spans="2:43" s="1" customFormat="1" ht="6.95" customHeight="1" x14ac:dyDescent="0.25">
      <c r="B78" s="20"/>
      <c r="AQ78" s="21"/>
    </row>
    <row r="79" spans="2:43" s="1" customFormat="1" ht="15" x14ac:dyDescent="0.25">
      <c r="B79" s="20"/>
      <c r="C79" s="17" t="s">
        <v>13</v>
      </c>
      <c r="L79" s="51" t="str">
        <f>IF(K7="","",K7)</f>
        <v/>
      </c>
      <c r="AI79" s="17" t="s">
        <v>14</v>
      </c>
      <c r="AM79" s="233">
        <f xml:space="preserve"> IF(AN7= "","",AN7)</f>
        <v>45714</v>
      </c>
      <c r="AN79" s="233"/>
      <c r="AQ79" s="21"/>
    </row>
    <row r="80" spans="2:43" s="1" customFormat="1" ht="6.95" customHeight="1" x14ac:dyDescent="0.25">
      <c r="B80" s="20"/>
      <c r="AQ80" s="21"/>
    </row>
    <row r="81" spans="2:62" s="1" customFormat="1" ht="15" x14ac:dyDescent="0.25">
      <c r="B81" s="20"/>
      <c r="C81" s="17" t="s">
        <v>17</v>
      </c>
      <c r="L81" s="3" t="str">
        <f>IF(E10= "","",E10)</f>
        <v xml:space="preserve"> </v>
      </c>
      <c r="AI81" s="17" t="s">
        <v>22</v>
      </c>
      <c r="AM81" s="225" t="str">
        <f>IF(E16="","",E16)</f>
        <v xml:space="preserve"> </v>
      </c>
      <c r="AN81" s="226"/>
      <c r="AO81" s="226"/>
      <c r="AP81" s="226"/>
      <c r="AQ81" s="21"/>
    </row>
    <row r="82" spans="2:62" s="1" customFormat="1" ht="15" x14ac:dyDescent="0.25">
      <c r="B82" s="20"/>
      <c r="C82" s="17" t="s">
        <v>21</v>
      </c>
      <c r="L82" s="3" t="str">
        <f>IF(E13="","",E13)</f>
        <v xml:space="preserve"> </v>
      </c>
      <c r="AI82" s="17" t="s">
        <v>24</v>
      </c>
      <c r="AM82" s="225" t="str">
        <f>IF(E19="","",E19)</f>
        <v xml:space="preserve"> </v>
      </c>
      <c r="AN82" s="226"/>
      <c r="AO82" s="226"/>
      <c r="AP82" s="226"/>
      <c r="AQ82" s="21"/>
    </row>
    <row r="83" spans="2:62" s="1" customFormat="1" ht="10.9" customHeight="1" x14ac:dyDescent="0.25">
      <c r="B83" s="20"/>
      <c r="AQ83" s="21"/>
    </row>
    <row r="84" spans="2:62" s="1" customFormat="1" ht="29.25" customHeight="1" x14ac:dyDescent="0.25">
      <c r="B84" s="20"/>
      <c r="C84" s="236" t="s">
        <v>46</v>
      </c>
      <c r="D84" s="237"/>
      <c r="E84" s="237"/>
      <c r="F84" s="237"/>
      <c r="G84" s="237"/>
      <c r="H84" s="52"/>
      <c r="I84" s="238" t="s">
        <v>47</v>
      </c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237"/>
      <c r="AF84" s="237"/>
      <c r="AG84" s="238" t="s">
        <v>48</v>
      </c>
      <c r="AH84" s="237"/>
      <c r="AI84" s="237"/>
      <c r="AJ84" s="237"/>
      <c r="AK84" s="237"/>
      <c r="AL84" s="237"/>
      <c r="AM84" s="237"/>
      <c r="AN84" s="238" t="s">
        <v>49</v>
      </c>
      <c r="AO84" s="237"/>
      <c r="AP84" s="239"/>
      <c r="AQ84" s="21"/>
    </row>
    <row r="85" spans="2:62" s="1" customFormat="1" ht="10.9" customHeight="1" x14ac:dyDescent="0.25">
      <c r="B85" s="20"/>
      <c r="AQ85" s="21"/>
    </row>
    <row r="86" spans="2:62" s="4" customFormat="1" ht="32.450000000000003" customHeight="1" x14ac:dyDescent="0.25">
      <c r="B86" s="48"/>
      <c r="C86" s="53" t="s">
        <v>50</v>
      </c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251">
        <f>SUM(AG87:AM88)</f>
        <v>0</v>
      </c>
      <c r="AH86" s="251"/>
      <c r="AI86" s="251"/>
      <c r="AJ86" s="251"/>
      <c r="AK86" s="251"/>
      <c r="AL86" s="251"/>
      <c r="AM86" s="251"/>
      <c r="AN86" s="249">
        <f>AG86*1.21</f>
        <v>0</v>
      </c>
      <c r="AO86" s="249"/>
      <c r="AP86" s="249"/>
      <c r="AQ86" s="50"/>
      <c r="BE86" s="49" t="s">
        <v>51</v>
      </c>
      <c r="BF86" s="49" t="s">
        <v>52</v>
      </c>
      <c r="BH86" s="49" t="s">
        <v>53</v>
      </c>
      <c r="BI86" s="49" t="s">
        <v>54</v>
      </c>
      <c r="BJ86" s="49" t="s">
        <v>55</v>
      </c>
    </row>
    <row r="87" spans="2:62" s="5" customFormat="1" ht="27.4" customHeight="1" x14ac:dyDescent="0.25">
      <c r="B87" s="55"/>
      <c r="C87" s="56"/>
      <c r="D87" s="217" t="s">
        <v>177</v>
      </c>
      <c r="E87" s="218"/>
      <c r="F87" s="218"/>
      <c r="G87" s="218"/>
      <c r="H87" s="218"/>
      <c r="I87" s="57"/>
      <c r="J87" s="217" t="s">
        <v>176</v>
      </c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8"/>
      <c r="Z87" s="218"/>
      <c r="AA87" s="218"/>
      <c r="AB87" s="218"/>
      <c r="AC87" s="218"/>
      <c r="AD87" s="218"/>
      <c r="AE87" s="218"/>
      <c r="AF87" s="218"/>
      <c r="AG87" s="219">
        <f>'IO.101.1-KOMUNIKACE'!M29</f>
        <v>0</v>
      </c>
      <c r="AH87" s="219"/>
      <c r="AI87" s="219"/>
      <c r="AJ87" s="219"/>
      <c r="AK87" s="219"/>
      <c r="AL87" s="219"/>
      <c r="AM87" s="219"/>
      <c r="AN87" s="219">
        <f>AG87*1.21</f>
        <v>0</v>
      </c>
      <c r="AO87" s="219"/>
      <c r="AP87" s="219"/>
      <c r="AQ87" s="58"/>
      <c r="BF87" s="59" t="s">
        <v>12</v>
      </c>
      <c r="BG87" s="59" t="s">
        <v>56</v>
      </c>
      <c r="BH87" s="59" t="s">
        <v>53</v>
      </c>
      <c r="BI87" s="59" t="s">
        <v>54</v>
      </c>
      <c r="BJ87" s="59" t="s">
        <v>55</v>
      </c>
    </row>
    <row r="88" spans="2:62" s="5" customFormat="1" ht="27.4" customHeight="1" x14ac:dyDescent="0.25">
      <c r="B88" s="55"/>
      <c r="C88" s="56"/>
      <c r="D88" s="217" t="s">
        <v>178</v>
      </c>
      <c r="E88" s="218"/>
      <c r="F88" s="218"/>
      <c r="G88" s="218"/>
      <c r="H88" s="218"/>
      <c r="I88" s="57"/>
      <c r="J88" s="217" t="s">
        <v>179</v>
      </c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  <c r="AA88" s="218"/>
      <c r="AB88" s="218"/>
      <c r="AC88" s="218"/>
      <c r="AD88" s="218"/>
      <c r="AE88" s="218"/>
      <c r="AF88" s="218"/>
      <c r="AG88" s="219">
        <f>'IO.101.2-KOMUNIKACE'!M26</f>
        <v>0</v>
      </c>
      <c r="AH88" s="219"/>
      <c r="AI88" s="219"/>
      <c r="AJ88" s="219"/>
      <c r="AK88" s="219"/>
      <c r="AL88" s="219"/>
      <c r="AM88" s="219"/>
      <c r="AN88" s="219">
        <f>AG88*1.21</f>
        <v>0</v>
      </c>
      <c r="AO88" s="219"/>
      <c r="AP88" s="219"/>
      <c r="AQ88" s="58"/>
      <c r="BF88" s="59" t="s">
        <v>12</v>
      </c>
      <c r="BG88" s="59" t="s">
        <v>56</v>
      </c>
      <c r="BH88" s="59" t="s">
        <v>53</v>
      </c>
      <c r="BI88" s="59" t="s">
        <v>54</v>
      </c>
      <c r="BJ88" s="59" t="s">
        <v>55</v>
      </c>
    </row>
    <row r="89" spans="2:62" x14ac:dyDescent="0.3">
      <c r="B89" s="12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13"/>
    </row>
    <row r="90" spans="2:62" s="1" customFormat="1" ht="30" customHeight="1" x14ac:dyDescent="0.25">
      <c r="B90" s="20"/>
      <c r="C90" s="53" t="s">
        <v>57</v>
      </c>
      <c r="AG90" s="249">
        <v>0</v>
      </c>
      <c r="AH90" s="250"/>
      <c r="AI90" s="250"/>
      <c r="AJ90" s="250"/>
      <c r="AK90" s="250"/>
      <c r="AL90" s="250"/>
      <c r="AM90" s="250"/>
      <c r="AN90" s="249">
        <v>0</v>
      </c>
      <c r="AO90" s="250"/>
      <c r="AP90" s="250"/>
      <c r="AQ90" s="21"/>
    </row>
    <row r="91" spans="2:62" s="1" customFormat="1" ht="10.9" customHeight="1" x14ac:dyDescent="0.25">
      <c r="B91" s="20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21"/>
    </row>
    <row r="92" spans="2:62" s="1" customFormat="1" ht="30" customHeight="1" x14ac:dyDescent="0.25">
      <c r="B92" s="20"/>
      <c r="C92" s="60" t="s">
        <v>58</v>
      </c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252">
        <f>ROUND(AG86+AG90,2)</f>
        <v>0</v>
      </c>
      <c r="AH92" s="252"/>
      <c r="AI92" s="252"/>
      <c r="AJ92" s="252"/>
      <c r="AK92" s="252"/>
      <c r="AL92" s="252"/>
      <c r="AM92" s="252"/>
      <c r="AN92" s="252">
        <f>AN86+AN90</f>
        <v>0</v>
      </c>
      <c r="AO92" s="252"/>
      <c r="AP92" s="252"/>
      <c r="AQ92" s="21"/>
    </row>
    <row r="93" spans="2:62" s="1" customFormat="1" ht="6.95" customHeight="1" x14ac:dyDescent="0.25"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2"/>
    </row>
  </sheetData>
  <mergeCells count="48">
    <mergeCell ref="AG90:AM90"/>
    <mergeCell ref="AN90:AP90"/>
    <mergeCell ref="AG86:AM86"/>
    <mergeCell ref="AN86:AP86"/>
    <mergeCell ref="AG92:AM92"/>
    <mergeCell ref="AN92:AP92"/>
    <mergeCell ref="AN87:AP87"/>
    <mergeCell ref="AG87:AM87"/>
    <mergeCell ref="AK25:AO25"/>
    <mergeCell ref="AK30:AO30"/>
    <mergeCell ref="AK26:AO26"/>
    <mergeCell ref="L33:O33"/>
    <mergeCell ref="W33:AE33"/>
    <mergeCell ref="AK33:AO33"/>
    <mergeCell ref="L31:O31"/>
    <mergeCell ref="W31:AE31"/>
    <mergeCell ref="AK31:AO31"/>
    <mergeCell ref="L32:O32"/>
    <mergeCell ref="W32:AE32"/>
    <mergeCell ref="AK32:AO32"/>
    <mergeCell ref="AK28:AO28"/>
    <mergeCell ref="L30:O30"/>
    <mergeCell ref="W30:AE30"/>
    <mergeCell ref="C1:AP1"/>
    <mergeCell ref="C3:AP3"/>
    <mergeCell ref="K4:AO4"/>
    <mergeCell ref="K5:AO5"/>
    <mergeCell ref="E22:AN22"/>
    <mergeCell ref="AM82:AP82"/>
    <mergeCell ref="C84:G84"/>
    <mergeCell ref="I84:AF84"/>
    <mergeCell ref="AG84:AM84"/>
    <mergeCell ref="AN84:AP84"/>
    <mergeCell ref="L34:O34"/>
    <mergeCell ref="W34:AE34"/>
    <mergeCell ref="AK34:AO34"/>
    <mergeCell ref="AM81:AP81"/>
    <mergeCell ref="X36:AB36"/>
    <mergeCell ref="AK36:AO36"/>
    <mergeCell ref="C75:AP75"/>
    <mergeCell ref="AM79:AN79"/>
    <mergeCell ref="L77:AO77"/>
    <mergeCell ref="D88:H88"/>
    <mergeCell ref="J88:AF88"/>
    <mergeCell ref="AG88:AM88"/>
    <mergeCell ref="AN88:AP88"/>
    <mergeCell ref="D87:H87"/>
    <mergeCell ref="J87:AF87"/>
  </mergeCells>
  <pageMargins left="0.59055118110236227" right="0.59055118110236227" top="0.51181102362204722" bottom="0.47244094488188981" header="0" footer="0"/>
  <pageSetup paperSize="9" orientation="portrait" errors="blank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R197"/>
  <sheetViews>
    <sheetView topLeftCell="A167" workbookViewId="0">
      <selection activeCell="T179" sqref="T179:T183"/>
    </sheetView>
  </sheetViews>
  <sheetFormatPr defaultColWidth="9.28515625" defaultRowHeight="13.5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1.28515625" customWidth="1"/>
    <col min="6" max="7" width="11.140625" customWidth="1"/>
    <col min="8" max="8" width="12.42578125" customWidth="1"/>
    <col min="9" max="9" width="7" customWidth="1"/>
    <col min="10" max="10" width="5.42578125" customWidth="1"/>
    <col min="11" max="11" width="9.28515625" customWidth="1"/>
    <col min="12" max="12" width="8" bestFit="1" customWidth="1"/>
    <col min="13" max="13" width="11.7109375" bestFit="1" customWidth="1"/>
    <col min="14" max="14" width="7.28515625" style="86" bestFit="1" customWidth="1"/>
    <col min="15" max="15" width="11.85546875" style="86" bestFit="1" customWidth="1"/>
    <col min="16" max="16" width="6.7109375" style="86" bestFit="1" customWidth="1"/>
    <col min="17" max="17" width="10" style="86" customWidth="1"/>
    <col min="18" max="18" width="2.140625" customWidth="1"/>
    <col min="19" max="19" width="3.42578125" customWidth="1"/>
  </cols>
  <sheetData>
    <row r="1" spans="2:18" ht="17.25" customHeight="1" x14ac:dyDescent="0.3">
      <c r="C1" s="240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</row>
    <row r="2" spans="2:18" ht="6.95" customHeight="1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85"/>
      <c r="O2" s="85"/>
      <c r="P2" s="85"/>
      <c r="Q2" s="85"/>
      <c r="R2" s="11"/>
    </row>
    <row r="3" spans="2:18" ht="36.950000000000003" customHeight="1" x14ac:dyDescent="0.3">
      <c r="B3" s="12"/>
      <c r="C3" s="232" t="s">
        <v>59</v>
      </c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13"/>
    </row>
    <row r="4" spans="2:18" ht="6.95" customHeight="1" x14ac:dyDescent="0.3">
      <c r="B4" s="12"/>
      <c r="R4" s="13"/>
    </row>
    <row r="5" spans="2:18" s="1" customFormat="1" ht="18" x14ac:dyDescent="0.25">
      <c r="B5" s="20"/>
      <c r="D5" s="16" t="s">
        <v>7</v>
      </c>
      <c r="F5" s="243" t="str">
        <f>'Rekapitulace stavby'!K5</f>
        <v>STEZKA V ULICI NA OSTROVĚ, CHRUDIM</v>
      </c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87"/>
      <c r="R5" s="21"/>
    </row>
    <row r="6" spans="2:18" s="1" customFormat="1" ht="18" x14ac:dyDescent="0.25">
      <c r="B6" s="20"/>
      <c r="D6" s="16" t="s">
        <v>115</v>
      </c>
      <c r="F6" s="243" t="s">
        <v>164</v>
      </c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87"/>
      <c r="R6" s="21"/>
    </row>
    <row r="7" spans="2:18" s="1" customFormat="1" ht="14.45" customHeight="1" x14ac:dyDescent="0.25">
      <c r="B7" s="20"/>
      <c r="D7" s="17" t="s">
        <v>9</v>
      </c>
      <c r="F7" s="15" t="s">
        <v>10</v>
      </c>
      <c r="M7" s="17" t="s">
        <v>11</v>
      </c>
      <c r="N7" s="87"/>
      <c r="O7" s="119" t="s">
        <v>10</v>
      </c>
      <c r="P7" s="87"/>
      <c r="Q7" s="87"/>
      <c r="R7" s="21"/>
    </row>
    <row r="8" spans="2:18" s="1" customFormat="1" ht="14.45" customHeight="1" x14ac:dyDescent="0.25">
      <c r="B8" s="20"/>
      <c r="D8" s="17" t="s">
        <v>13</v>
      </c>
      <c r="F8" s="15"/>
      <c r="M8" s="17" t="s">
        <v>14</v>
      </c>
      <c r="N8" s="87"/>
      <c r="O8" s="264">
        <f>'Rekapitulace stavby'!AN7</f>
        <v>45714</v>
      </c>
      <c r="P8" s="265"/>
      <c r="Q8" s="87"/>
      <c r="R8" s="21"/>
    </row>
    <row r="9" spans="2:18" s="1" customFormat="1" ht="10.9" customHeight="1" x14ac:dyDescent="0.25">
      <c r="B9" s="20"/>
      <c r="N9" s="87"/>
      <c r="O9" s="87"/>
      <c r="P9" s="87"/>
      <c r="Q9" s="87"/>
      <c r="R9" s="21"/>
    </row>
    <row r="10" spans="2:18" s="1" customFormat="1" ht="14.45" customHeight="1" x14ac:dyDescent="0.25">
      <c r="B10" s="20"/>
      <c r="D10" s="17" t="s">
        <v>17</v>
      </c>
      <c r="F10" s="1" t="str">
        <f>'Rekapitulace stavby'!K9</f>
        <v>Chrudim</v>
      </c>
      <c r="M10" s="17" t="s">
        <v>18</v>
      </c>
      <c r="N10" s="87"/>
      <c r="O10" s="266"/>
      <c r="P10" s="267"/>
      <c r="Q10" s="87"/>
      <c r="R10" s="21"/>
    </row>
    <row r="11" spans="2:18" s="1" customFormat="1" ht="18" customHeight="1" x14ac:dyDescent="0.25">
      <c r="B11" s="20"/>
      <c r="E11" s="15" t="s">
        <v>19</v>
      </c>
      <c r="M11" s="17" t="s">
        <v>20</v>
      </c>
      <c r="N11" s="87"/>
      <c r="O11" s="263" t="s">
        <v>10</v>
      </c>
      <c r="P11" s="250"/>
      <c r="Q11" s="87"/>
      <c r="R11" s="21"/>
    </row>
    <row r="12" spans="2:18" s="1" customFormat="1" ht="6.95" customHeight="1" x14ac:dyDescent="0.25">
      <c r="B12" s="20"/>
      <c r="N12" s="87"/>
      <c r="O12" s="87"/>
      <c r="P12" s="87"/>
      <c r="Q12" s="87"/>
      <c r="R12" s="21"/>
    </row>
    <row r="13" spans="2:18" s="1" customFormat="1" ht="14.45" customHeight="1" x14ac:dyDescent="0.25">
      <c r="B13" s="20"/>
      <c r="D13" s="17" t="s">
        <v>21</v>
      </c>
      <c r="M13" s="17" t="s">
        <v>18</v>
      </c>
      <c r="N13" s="87"/>
      <c r="O13" s="263" t="s">
        <v>10</v>
      </c>
      <c r="P13" s="250"/>
      <c r="Q13" s="87"/>
      <c r="R13" s="21"/>
    </row>
    <row r="14" spans="2:18" s="1" customFormat="1" ht="18" customHeight="1" x14ac:dyDescent="0.25">
      <c r="B14" s="20"/>
      <c r="E14" s="15" t="s">
        <v>19</v>
      </c>
      <c r="M14" s="17" t="s">
        <v>20</v>
      </c>
      <c r="N14" s="87"/>
      <c r="O14" s="263" t="s">
        <v>10</v>
      </c>
      <c r="P14" s="250"/>
      <c r="Q14" s="87"/>
      <c r="R14" s="21"/>
    </row>
    <row r="15" spans="2:18" s="1" customFormat="1" ht="6.95" customHeight="1" x14ac:dyDescent="0.25">
      <c r="B15" s="20"/>
      <c r="N15" s="87"/>
      <c r="O15" s="87"/>
      <c r="P15" s="87"/>
      <c r="Q15" s="87"/>
      <c r="R15" s="21"/>
    </row>
    <row r="16" spans="2:18" s="1" customFormat="1" ht="14.45" customHeight="1" x14ac:dyDescent="0.25">
      <c r="B16" s="20"/>
      <c r="D16" s="17" t="s">
        <v>22</v>
      </c>
      <c r="M16" s="17" t="s">
        <v>18</v>
      </c>
      <c r="N16" s="87"/>
      <c r="O16" s="263" t="s">
        <v>10</v>
      </c>
      <c r="P16" s="250"/>
      <c r="Q16" s="87"/>
      <c r="R16" s="21"/>
    </row>
    <row r="17" spans="2:18" s="1" customFormat="1" ht="18" customHeight="1" x14ac:dyDescent="0.25">
      <c r="B17" s="20"/>
      <c r="E17" s="15" t="s">
        <v>19</v>
      </c>
      <c r="M17" s="17" t="s">
        <v>20</v>
      </c>
      <c r="N17" s="87"/>
      <c r="O17" s="263" t="s">
        <v>10</v>
      </c>
      <c r="P17" s="250"/>
      <c r="Q17" s="87"/>
      <c r="R17" s="21"/>
    </row>
    <row r="18" spans="2:18" s="1" customFormat="1" ht="6.95" customHeight="1" x14ac:dyDescent="0.25">
      <c r="B18" s="20"/>
      <c r="N18" s="87"/>
      <c r="O18" s="87"/>
      <c r="P18" s="87"/>
      <c r="Q18" s="87"/>
      <c r="R18" s="21"/>
    </row>
    <row r="19" spans="2:18" s="1" customFormat="1" ht="14.45" customHeight="1" x14ac:dyDescent="0.25">
      <c r="B19" s="20"/>
      <c r="D19" s="17" t="s">
        <v>24</v>
      </c>
      <c r="M19" s="17" t="s">
        <v>18</v>
      </c>
      <c r="N19" s="87"/>
      <c r="O19" s="263" t="s">
        <v>10</v>
      </c>
      <c r="P19" s="250"/>
      <c r="Q19" s="87"/>
      <c r="R19" s="21"/>
    </row>
    <row r="20" spans="2:18" s="1" customFormat="1" ht="18" customHeight="1" x14ac:dyDescent="0.25">
      <c r="B20" s="20"/>
      <c r="E20" s="15" t="s">
        <v>19</v>
      </c>
      <c r="M20" s="17" t="s">
        <v>20</v>
      </c>
      <c r="N20" s="87"/>
      <c r="O20" s="263" t="s">
        <v>10</v>
      </c>
      <c r="P20" s="250"/>
      <c r="Q20" s="87"/>
      <c r="R20" s="21"/>
    </row>
    <row r="21" spans="2:18" s="1" customFormat="1" ht="6.95" customHeight="1" x14ac:dyDescent="0.25">
      <c r="B21" s="20"/>
      <c r="N21" s="87"/>
      <c r="O21" s="87"/>
      <c r="P21" s="87"/>
      <c r="Q21" s="87"/>
      <c r="R21" s="21"/>
    </row>
    <row r="22" spans="2:18" s="1" customFormat="1" ht="14.45" customHeight="1" x14ac:dyDescent="0.25">
      <c r="B22" s="20"/>
      <c r="D22" s="17" t="s">
        <v>25</v>
      </c>
      <c r="N22" s="87"/>
      <c r="O22" s="87"/>
      <c r="P22" s="87"/>
      <c r="Q22" s="87"/>
      <c r="R22" s="21"/>
    </row>
    <row r="23" spans="2:18" s="1" customFormat="1" ht="22.5" customHeight="1" x14ac:dyDescent="0.25">
      <c r="B23" s="20"/>
      <c r="E23" s="244" t="s">
        <v>10</v>
      </c>
      <c r="F23" s="226"/>
      <c r="G23" s="226"/>
      <c r="H23" s="226"/>
      <c r="I23" s="226"/>
      <c r="J23" s="226"/>
      <c r="K23" s="226"/>
      <c r="L23" s="226"/>
      <c r="N23" s="87"/>
      <c r="O23" s="87"/>
      <c r="P23" s="87"/>
      <c r="Q23" s="87"/>
      <c r="R23" s="21"/>
    </row>
    <row r="24" spans="2:18" s="1" customFormat="1" ht="6.95" customHeight="1" x14ac:dyDescent="0.25">
      <c r="B24" s="20"/>
      <c r="N24" s="87"/>
      <c r="O24" s="87"/>
      <c r="P24" s="87"/>
      <c r="Q24" s="87"/>
      <c r="R24" s="21"/>
    </row>
    <row r="25" spans="2:18" s="1" customFormat="1" ht="6.95" customHeight="1" x14ac:dyDescent="0.25">
      <c r="B25" s="2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88"/>
      <c r="O25" s="88"/>
      <c r="P25" s="88"/>
      <c r="Q25" s="87"/>
      <c r="R25" s="21"/>
    </row>
    <row r="26" spans="2:18" s="1" customFormat="1" ht="14.45" customHeight="1" x14ac:dyDescent="0.25">
      <c r="B26" s="20"/>
      <c r="D26" s="120" t="s">
        <v>60</v>
      </c>
      <c r="H26" s="87"/>
      <c r="I26" s="87"/>
      <c r="J26" s="87"/>
      <c r="K26" s="87"/>
      <c r="L26" s="87"/>
      <c r="M26" s="245">
        <f>O88</f>
        <v>0</v>
      </c>
      <c r="N26" s="250"/>
      <c r="O26" s="250"/>
      <c r="P26" s="250"/>
      <c r="Q26" s="87"/>
      <c r="R26" s="21"/>
    </row>
    <row r="27" spans="2:18" s="1" customFormat="1" ht="14.45" customHeight="1" x14ac:dyDescent="0.25">
      <c r="B27" s="20"/>
      <c r="D27" s="19" t="s">
        <v>61</v>
      </c>
      <c r="H27" s="87"/>
      <c r="I27" s="87"/>
      <c r="J27" s="87"/>
      <c r="K27" s="87"/>
      <c r="L27" s="87"/>
      <c r="M27" s="245">
        <f>O95</f>
        <v>0</v>
      </c>
      <c r="N27" s="250"/>
      <c r="O27" s="250"/>
      <c r="P27" s="250"/>
      <c r="Q27" s="87"/>
      <c r="R27" s="21"/>
    </row>
    <row r="28" spans="2:18" s="1" customFormat="1" ht="6.95" customHeight="1" x14ac:dyDescent="0.25">
      <c r="B28" s="20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21"/>
    </row>
    <row r="29" spans="2:18" s="1" customFormat="1" ht="25.35" customHeight="1" x14ac:dyDescent="0.25">
      <c r="B29" s="20"/>
      <c r="D29" s="121" t="s">
        <v>28</v>
      </c>
      <c r="H29" s="87"/>
      <c r="I29" s="87"/>
      <c r="J29" s="87"/>
      <c r="K29" s="87"/>
      <c r="L29" s="87"/>
      <c r="M29" s="262">
        <f>ROUND(M26+M27,2)</f>
        <v>0</v>
      </c>
      <c r="N29" s="250"/>
      <c r="O29" s="250"/>
      <c r="P29" s="250"/>
      <c r="Q29" s="87"/>
      <c r="R29" s="21"/>
    </row>
    <row r="30" spans="2:18" s="1" customFormat="1" ht="6.95" customHeight="1" x14ac:dyDescent="0.25">
      <c r="B30" s="20"/>
      <c r="D30" s="32"/>
      <c r="E30" s="32"/>
      <c r="F30" s="32"/>
      <c r="G30" s="32"/>
      <c r="H30" s="88"/>
      <c r="I30" s="88"/>
      <c r="J30" s="88"/>
      <c r="K30" s="88"/>
      <c r="L30" s="88"/>
      <c r="M30" s="88"/>
      <c r="N30" s="88"/>
      <c r="O30" s="88"/>
      <c r="P30" s="88"/>
      <c r="Q30" s="87"/>
      <c r="R30" s="21"/>
    </row>
    <row r="31" spans="2:18" s="1" customFormat="1" ht="14.45" customHeight="1" x14ac:dyDescent="0.25">
      <c r="B31" s="20"/>
      <c r="D31" s="25" t="s">
        <v>29</v>
      </c>
      <c r="E31" s="25" t="s">
        <v>30</v>
      </c>
      <c r="F31" s="122">
        <v>0.21</v>
      </c>
      <c r="G31" s="123" t="s">
        <v>31</v>
      </c>
      <c r="H31" s="224">
        <f>M29</f>
        <v>0</v>
      </c>
      <c r="I31" s="250"/>
      <c r="J31" s="250"/>
      <c r="K31" s="87"/>
      <c r="L31" s="87"/>
      <c r="M31" s="224">
        <f>H31*F31</f>
        <v>0</v>
      </c>
      <c r="N31" s="250"/>
      <c r="O31" s="250"/>
      <c r="P31" s="250"/>
      <c r="Q31" s="87"/>
      <c r="R31" s="21"/>
    </row>
    <row r="32" spans="2:18" s="1" customFormat="1" ht="14.45" customHeight="1" x14ac:dyDescent="0.25">
      <c r="B32" s="20"/>
      <c r="E32" s="25" t="s">
        <v>32</v>
      </c>
      <c r="F32" s="122">
        <v>0.12</v>
      </c>
      <c r="G32" s="123" t="s">
        <v>31</v>
      </c>
      <c r="H32" s="224"/>
      <c r="I32" s="250"/>
      <c r="J32" s="250"/>
      <c r="K32" s="87"/>
      <c r="L32" s="87"/>
      <c r="M32" s="224"/>
      <c r="N32" s="250"/>
      <c r="O32" s="250"/>
      <c r="P32" s="250"/>
      <c r="Q32" s="87"/>
      <c r="R32" s="21"/>
    </row>
    <row r="33" spans="2:18" s="1" customFormat="1" ht="14.45" hidden="1" customHeight="1" x14ac:dyDescent="0.25">
      <c r="B33" s="20"/>
      <c r="E33" s="25" t="s">
        <v>33</v>
      </c>
      <c r="F33" s="122">
        <v>0.21</v>
      </c>
      <c r="G33" s="123" t="s">
        <v>31</v>
      </c>
      <c r="H33" s="224" t="e">
        <f>ROUND((SUM(#REF!)+SUM(#REF!)), 2)</f>
        <v>#REF!</v>
      </c>
      <c r="I33" s="250"/>
      <c r="J33" s="250"/>
      <c r="K33" s="87"/>
      <c r="L33" s="87"/>
      <c r="M33" s="224">
        <v>0</v>
      </c>
      <c r="N33" s="250"/>
      <c r="O33" s="250"/>
      <c r="P33" s="250"/>
      <c r="Q33" s="87"/>
      <c r="R33" s="21"/>
    </row>
    <row r="34" spans="2:18" s="1" customFormat="1" ht="14.45" hidden="1" customHeight="1" x14ac:dyDescent="0.25">
      <c r="B34" s="20"/>
      <c r="E34" s="25" t="s">
        <v>34</v>
      </c>
      <c r="F34" s="122">
        <v>0.15</v>
      </c>
      <c r="G34" s="123" t="s">
        <v>31</v>
      </c>
      <c r="H34" s="224" t="e">
        <f>ROUND((SUM(#REF!)+SUM(#REF!)), 2)</f>
        <v>#REF!</v>
      </c>
      <c r="I34" s="250"/>
      <c r="J34" s="250"/>
      <c r="K34" s="87"/>
      <c r="L34" s="87"/>
      <c r="M34" s="224">
        <v>0</v>
      </c>
      <c r="N34" s="250"/>
      <c r="O34" s="250"/>
      <c r="P34" s="250"/>
      <c r="Q34" s="87"/>
      <c r="R34" s="21"/>
    </row>
    <row r="35" spans="2:18" s="1" customFormat="1" ht="14.45" hidden="1" customHeight="1" x14ac:dyDescent="0.25">
      <c r="B35" s="20"/>
      <c r="E35" s="25" t="s">
        <v>35</v>
      </c>
      <c r="F35" s="122">
        <v>0</v>
      </c>
      <c r="G35" s="123" t="s">
        <v>31</v>
      </c>
      <c r="H35" s="224" t="e">
        <f>ROUND((SUM(#REF!)+SUM(#REF!)), 2)</f>
        <v>#REF!</v>
      </c>
      <c r="I35" s="250"/>
      <c r="J35" s="250"/>
      <c r="K35" s="87"/>
      <c r="L35" s="87"/>
      <c r="M35" s="224">
        <v>0</v>
      </c>
      <c r="N35" s="250"/>
      <c r="O35" s="250"/>
      <c r="P35" s="250"/>
      <c r="Q35" s="87"/>
      <c r="R35" s="21"/>
    </row>
    <row r="36" spans="2:18" s="1" customFormat="1" ht="6.95" customHeight="1" x14ac:dyDescent="0.25">
      <c r="B36" s="20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21"/>
    </row>
    <row r="37" spans="2:18" s="1" customFormat="1" ht="25.35" customHeight="1" x14ac:dyDescent="0.25">
      <c r="B37" s="20"/>
      <c r="D37" s="62" t="s">
        <v>36</v>
      </c>
      <c r="E37" s="52"/>
      <c r="F37" s="52"/>
      <c r="G37" s="63" t="s">
        <v>37</v>
      </c>
      <c r="H37" s="135" t="s">
        <v>38</v>
      </c>
      <c r="I37" s="136"/>
      <c r="J37" s="136"/>
      <c r="K37" s="136"/>
      <c r="L37" s="268">
        <f>SUM(M29:M35)</f>
        <v>0</v>
      </c>
      <c r="M37" s="269"/>
      <c r="N37" s="269"/>
      <c r="O37" s="269"/>
      <c r="P37" s="270"/>
      <c r="Q37" s="87"/>
      <c r="R37" s="21"/>
    </row>
    <row r="38" spans="2:18" s="1" customFormat="1" ht="14.45" customHeight="1" x14ac:dyDescent="0.25">
      <c r="B38" s="20"/>
      <c r="N38" s="87"/>
      <c r="O38" s="87"/>
      <c r="P38" s="87"/>
      <c r="Q38" s="87"/>
      <c r="R38" s="21"/>
    </row>
    <row r="39" spans="2:18" s="1" customFormat="1" ht="14.45" customHeight="1" x14ac:dyDescent="0.25">
      <c r="B39" s="20"/>
      <c r="N39" s="87"/>
      <c r="O39" s="87"/>
      <c r="P39" s="87"/>
      <c r="Q39" s="87"/>
      <c r="R39" s="21"/>
    </row>
    <row r="40" spans="2:18" x14ac:dyDescent="0.3">
      <c r="B40" s="12"/>
      <c r="R40" s="13"/>
    </row>
    <row r="41" spans="2:18" x14ac:dyDescent="0.3">
      <c r="B41" s="12"/>
      <c r="R41" s="13"/>
    </row>
    <row r="42" spans="2:18" x14ac:dyDescent="0.3">
      <c r="B42" s="12"/>
      <c r="R42" s="13"/>
    </row>
    <row r="43" spans="2:18" x14ac:dyDescent="0.3">
      <c r="B43" s="12"/>
      <c r="R43" s="13"/>
    </row>
    <row r="44" spans="2:18" x14ac:dyDescent="0.3">
      <c r="B44" s="12"/>
      <c r="R44" s="13"/>
    </row>
    <row r="45" spans="2:18" x14ac:dyDescent="0.3">
      <c r="B45" s="12"/>
      <c r="R45" s="13"/>
    </row>
    <row r="46" spans="2:18" x14ac:dyDescent="0.3">
      <c r="B46" s="12"/>
      <c r="R46" s="13"/>
    </row>
    <row r="47" spans="2:18" x14ac:dyDescent="0.3">
      <c r="B47" s="12"/>
      <c r="R47" s="13"/>
    </row>
    <row r="48" spans="2:18" x14ac:dyDescent="0.3">
      <c r="B48" s="12"/>
      <c r="R48" s="13"/>
    </row>
    <row r="49" spans="2:18" x14ac:dyDescent="0.3">
      <c r="B49" s="12"/>
      <c r="R49" s="13"/>
    </row>
    <row r="50" spans="2:18" s="1" customFormat="1" ht="15" x14ac:dyDescent="0.25">
      <c r="B50" s="20"/>
      <c r="D50" s="31" t="s">
        <v>39</v>
      </c>
      <c r="E50" s="32"/>
      <c r="F50" s="32"/>
      <c r="G50" s="32"/>
      <c r="H50" s="33"/>
      <c r="J50" s="31" t="s">
        <v>40</v>
      </c>
      <c r="K50" s="32"/>
      <c r="L50" s="32"/>
      <c r="M50" s="32"/>
      <c r="N50" s="88"/>
      <c r="O50" s="88"/>
      <c r="P50" s="89"/>
      <c r="Q50" s="87"/>
      <c r="R50" s="21"/>
    </row>
    <row r="51" spans="2:18" x14ac:dyDescent="0.3">
      <c r="B51" s="12"/>
      <c r="D51" s="34"/>
      <c r="H51" s="35"/>
      <c r="J51" s="34"/>
      <c r="P51" s="90"/>
      <c r="R51" s="13"/>
    </row>
    <row r="52" spans="2:18" x14ac:dyDescent="0.3">
      <c r="B52" s="12"/>
      <c r="D52" s="34"/>
      <c r="H52" s="35"/>
      <c r="J52" s="34"/>
      <c r="P52" s="90"/>
      <c r="R52" s="13"/>
    </row>
    <row r="53" spans="2:18" x14ac:dyDescent="0.3">
      <c r="B53" s="12"/>
      <c r="D53" s="34"/>
      <c r="H53" s="35"/>
      <c r="J53" s="34"/>
      <c r="P53" s="90"/>
      <c r="R53" s="13"/>
    </row>
    <row r="54" spans="2:18" x14ac:dyDescent="0.3">
      <c r="B54" s="12"/>
      <c r="D54" s="34"/>
      <c r="H54" s="35"/>
      <c r="J54" s="34"/>
      <c r="P54" s="90"/>
      <c r="R54" s="13"/>
    </row>
    <row r="55" spans="2:18" x14ac:dyDescent="0.3">
      <c r="B55" s="12"/>
      <c r="D55" s="34"/>
      <c r="H55" s="35"/>
      <c r="J55" s="34"/>
      <c r="P55" s="90"/>
      <c r="R55" s="13"/>
    </row>
    <row r="56" spans="2:18" x14ac:dyDescent="0.3">
      <c r="B56" s="12"/>
      <c r="D56" s="34"/>
      <c r="H56" s="35"/>
      <c r="J56" s="34"/>
      <c r="P56" s="90"/>
      <c r="R56" s="13"/>
    </row>
    <row r="57" spans="2:18" x14ac:dyDescent="0.3">
      <c r="B57" s="12"/>
      <c r="D57" s="34"/>
      <c r="H57" s="35"/>
      <c r="J57" s="34"/>
      <c r="P57" s="90"/>
      <c r="R57" s="13"/>
    </row>
    <row r="58" spans="2:18" x14ac:dyDescent="0.3">
      <c r="B58" s="12"/>
      <c r="D58" s="34"/>
      <c r="H58" s="35"/>
      <c r="J58" s="34"/>
      <c r="P58" s="90"/>
      <c r="R58" s="13"/>
    </row>
    <row r="59" spans="2:18" s="1" customFormat="1" ht="15" x14ac:dyDescent="0.25">
      <c r="B59" s="20"/>
      <c r="D59" s="36" t="s">
        <v>41</v>
      </c>
      <c r="E59" s="37"/>
      <c r="F59" s="37"/>
      <c r="G59" s="38" t="s">
        <v>42</v>
      </c>
      <c r="H59" s="39"/>
      <c r="J59" s="36" t="s">
        <v>41</v>
      </c>
      <c r="K59" s="37"/>
      <c r="L59" s="37"/>
      <c r="M59" s="37"/>
      <c r="N59" s="95" t="s">
        <v>42</v>
      </c>
      <c r="O59" s="96"/>
      <c r="P59" s="91"/>
      <c r="Q59" s="87"/>
      <c r="R59" s="21"/>
    </row>
    <row r="60" spans="2:18" x14ac:dyDescent="0.3">
      <c r="B60" s="12"/>
      <c r="R60" s="13"/>
    </row>
    <row r="61" spans="2:18" s="1" customFormat="1" ht="15" x14ac:dyDescent="0.25">
      <c r="B61" s="20"/>
      <c r="D61" s="31" t="s">
        <v>43</v>
      </c>
      <c r="E61" s="32"/>
      <c r="F61" s="32"/>
      <c r="G61" s="32"/>
      <c r="H61" s="33"/>
      <c r="J61" s="31" t="s">
        <v>44</v>
      </c>
      <c r="K61" s="32"/>
      <c r="L61" s="32"/>
      <c r="M61" s="32"/>
      <c r="N61" s="88"/>
      <c r="O61" s="88"/>
      <c r="P61" s="89"/>
      <c r="Q61" s="87"/>
      <c r="R61" s="21"/>
    </row>
    <row r="62" spans="2:18" x14ac:dyDescent="0.3">
      <c r="B62" s="12"/>
      <c r="D62" s="34"/>
      <c r="H62" s="35"/>
      <c r="J62" s="34"/>
      <c r="P62" s="90"/>
      <c r="R62" s="13"/>
    </row>
    <row r="63" spans="2:18" x14ac:dyDescent="0.3">
      <c r="B63" s="12"/>
      <c r="D63" s="34"/>
      <c r="H63" s="35"/>
      <c r="J63" s="34"/>
      <c r="P63" s="90"/>
      <c r="R63" s="13"/>
    </row>
    <row r="64" spans="2:18" x14ac:dyDescent="0.3">
      <c r="B64" s="12"/>
      <c r="D64" s="34"/>
      <c r="H64" s="35"/>
      <c r="J64" s="34"/>
      <c r="P64" s="90"/>
      <c r="R64" s="13"/>
    </row>
    <row r="65" spans="2:18" x14ac:dyDescent="0.3">
      <c r="B65" s="12"/>
      <c r="D65" s="34"/>
      <c r="H65" s="35"/>
      <c r="J65" s="34"/>
      <c r="P65" s="90"/>
      <c r="R65" s="13"/>
    </row>
    <row r="66" spans="2:18" x14ac:dyDescent="0.3">
      <c r="B66" s="12"/>
      <c r="D66" s="34"/>
      <c r="H66" s="35"/>
      <c r="J66" s="34"/>
      <c r="P66" s="90"/>
      <c r="R66" s="13"/>
    </row>
    <row r="67" spans="2:18" x14ac:dyDescent="0.3">
      <c r="B67" s="12"/>
      <c r="D67" s="34"/>
      <c r="H67" s="35"/>
      <c r="J67" s="34"/>
      <c r="P67" s="90"/>
      <c r="R67" s="13"/>
    </row>
    <row r="68" spans="2:18" x14ac:dyDescent="0.3">
      <c r="B68" s="12"/>
      <c r="D68" s="34"/>
      <c r="H68" s="35"/>
      <c r="J68" s="34"/>
      <c r="P68" s="90"/>
      <c r="R68" s="13"/>
    </row>
    <row r="69" spans="2:18" x14ac:dyDescent="0.3">
      <c r="B69" s="12"/>
      <c r="D69" s="34"/>
      <c r="H69" s="35"/>
      <c r="J69" s="34"/>
      <c r="P69" s="90"/>
      <c r="R69" s="13"/>
    </row>
    <row r="70" spans="2:18" s="1" customFormat="1" ht="15" x14ac:dyDescent="0.25">
      <c r="B70" s="20"/>
      <c r="D70" s="36" t="s">
        <v>41</v>
      </c>
      <c r="E70" s="37"/>
      <c r="F70" s="37"/>
      <c r="G70" s="38" t="s">
        <v>42</v>
      </c>
      <c r="H70" s="39"/>
      <c r="J70" s="36" t="s">
        <v>41</v>
      </c>
      <c r="K70" s="37"/>
      <c r="L70" s="37"/>
      <c r="M70" s="37"/>
      <c r="N70" s="95" t="s">
        <v>42</v>
      </c>
      <c r="O70" s="96"/>
      <c r="P70" s="91"/>
      <c r="Q70" s="87"/>
      <c r="R70" s="21"/>
    </row>
    <row r="71" spans="2:18" s="1" customFormat="1" ht="14.45" customHeight="1" x14ac:dyDescent="0.25"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92"/>
      <c r="O71" s="92"/>
      <c r="P71" s="92"/>
      <c r="Q71" s="92"/>
      <c r="R71" s="42"/>
    </row>
    <row r="75" spans="2:18" s="1" customFormat="1" ht="6.95" customHeight="1" x14ac:dyDescent="0.25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93"/>
      <c r="O75" s="93"/>
      <c r="P75" s="93"/>
      <c r="Q75" s="93"/>
      <c r="R75" s="45"/>
    </row>
    <row r="76" spans="2:18" s="1" customFormat="1" ht="36.950000000000003" customHeight="1" x14ac:dyDescent="0.25">
      <c r="B76" s="20"/>
      <c r="C76" s="232" t="s">
        <v>62</v>
      </c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1"/>
    </row>
    <row r="77" spans="2:18" s="1" customFormat="1" ht="6.95" customHeight="1" x14ac:dyDescent="0.25">
      <c r="B77" s="20"/>
      <c r="N77" s="87"/>
      <c r="O77" s="87"/>
      <c r="P77" s="87"/>
      <c r="Q77" s="87"/>
      <c r="R77" s="21"/>
    </row>
    <row r="78" spans="2:18" s="1" customFormat="1" ht="18" x14ac:dyDescent="0.25">
      <c r="B78" s="20"/>
      <c r="C78" s="49" t="s">
        <v>7</v>
      </c>
      <c r="F78" s="234" t="str">
        <f>F5</f>
        <v>STEZKA V ULICI NA OSTROVĚ, CHRUDIM</v>
      </c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87"/>
      <c r="R78" s="21"/>
    </row>
    <row r="79" spans="2:18" s="1" customFormat="1" ht="18" x14ac:dyDescent="0.25">
      <c r="B79" s="20"/>
      <c r="C79" s="16" t="s">
        <v>115</v>
      </c>
      <c r="F79" s="234" t="str">
        <f>F6</f>
        <v>IO.101 - KOMUNIKACE - část 1</v>
      </c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87"/>
      <c r="R79" s="21"/>
    </row>
    <row r="80" spans="2:18" s="1" customFormat="1" ht="6.95" customHeight="1" x14ac:dyDescent="0.25">
      <c r="B80" s="20"/>
      <c r="N80" s="87"/>
      <c r="O80" s="87"/>
      <c r="P80" s="87"/>
      <c r="Q80" s="87"/>
      <c r="R80" s="21"/>
    </row>
    <row r="81" spans="2:18" s="1" customFormat="1" ht="18" customHeight="1" x14ac:dyDescent="0.25">
      <c r="B81" s="20"/>
      <c r="C81" s="17" t="s">
        <v>13</v>
      </c>
      <c r="F81" s="15"/>
      <c r="K81" s="17" t="s">
        <v>14</v>
      </c>
      <c r="M81" s="233">
        <f>IF(O8="","",O8)</f>
        <v>45714</v>
      </c>
      <c r="N81" s="233"/>
      <c r="Q81" s="87"/>
      <c r="R81" s="21"/>
    </row>
    <row r="82" spans="2:18" s="1" customFormat="1" ht="6.95" customHeight="1" x14ac:dyDescent="0.25">
      <c r="B82" s="20"/>
      <c r="N82" s="87"/>
      <c r="O82" s="87"/>
      <c r="P82" s="87"/>
      <c r="Q82" s="87"/>
      <c r="R82" s="21"/>
    </row>
    <row r="83" spans="2:18" s="1" customFormat="1" ht="15" x14ac:dyDescent="0.25">
      <c r="B83" s="20"/>
      <c r="C83" s="17" t="s">
        <v>17</v>
      </c>
      <c r="F83" s="15" t="str">
        <f>F10</f>
        <v>Chrudim</v>
      </c>
      <c r="K83" s="17" t="s">
        <v>22</v>
      </c>
      <c r="M83" s="242"/>
      <c r="N83" s="226"/>
      <c r="O83" s="226"/>
      <c r="P83" s="226"/>
      <c r="Q83" s="226"/>
      <c r="R83" s="21"/>
    </row>
    <row r="84" spans="2:18" s="1" customFormat="1" ht="14.45" customHeight="1" x14ac:dyDescent="0.25">
      <c r="B84" s="20"/>
      <c r="C84" s="17" t="s">
        <v>21</v>
      </c>
      <c r="F84" s="15" t="str">
        <f>IF(E14="","",E14)</f>
        <v xml:space="preserve"> </v>
      </c>
      <c r="K84" s="17" t="s">
        <v>24</v>
      </c>
      <c r="M84" s="242" t="str">
        <f>E20</f>
        <v xml:space="preserve"> </v>
      </c>
      <c r="N84" s="226"/>
      <c r="O84" s="226"/>
      <c r="P84" s="226"/>
      <c r="Q84" s="226"/>
      <c r="R84" s="21"/>
    </row>
    <row r="85" spans="2:18" s="1" customFormat="1" ht="10.35" customHeight="1" x14ac:dyDescent="0.25">
      <c r="B85" s="20"/>
      <c r="N85" s="87"/>
      <c r="O85" s="87"/>
      <c r="P85" s="87"/>
      <c r="Q85" s="87"/>
      <c r="R85" s="21"/>
    </row>
    <row r="86" spans="2:18" s="1" customFormat="1" ht="29.25" customHeight="1" x14ac:dyDescent="0.25">
      <c r="B86" s="20"/>
      <c r="C86" s="276" t="s">
        <v>63</v>
      </c>
      <c r="D86" s="277"/>
      <c r="E86" s="277"/>
      <c r="F86" s="277"/>
      <c r="G86" s="277"/>
      <c r="H86" s="61"/>
      <c r="I86" s="61"/>
      <c r="J86" s="61"/>
      <c r="K86" s="61"/>
      <c r="L86" s="61"/>
      <c r="M86" s="61"/>
      <c r="N86" s="61"/>
      <c r="O86" s="278" t="s">
        <v>64</v>
      </c>
      <c r="P86" s="278"/>
      <c r="Q86" s="278"/>
      <c r="R86" s="21"/>
    </row>
    <row r="87" spans="2:18" s="1" customFormat="1" ht="10.35" customHeight="1" x14ac:dyDescent="0.25">
      <c r="B87" s="20"/>
      <c r="O87" s="115"/>
      <c r="Q87" s="87"/>
      <c r="R87" s="21"/>
    </row>
    <row r="88" spans="2:18" s="1" customFormat="1" ht="29.25" customHeight="1" x14ac:dyDescent="0.25">
      <c r="B88" s="20"/>
      <c r="C88" s="116" t="s">
        <v>65</v>
      </c>
      <c r="O88" s="251">
        <f>SUM(O89:Q93)</f>
        <v>0</v>
      </c>
      <c r="P88" s="251"/>
      <c r="Q88" s="251"/>
      <c r="R88" s="21"/>
    </row>
    <row r="89" spans="2:18" s="6" customFormat="1" ht="19.899999999999999" customHeight="1" x14ac:dyDescent="0.25">
      <c r="B89" s="64"/>
      <c r="D89" s="117" t="s">
        <v>66</v>
      </c>
      <c r="O89" s="272">
        <f>M117</f>
        <v>0</v>
      </c>
      <c r="P89" s="272"/>
      <c r="Q89" s="272"/>
      <c r="R89" s="118"/>
    </row>
    <row r="90" spans="2:18" s="6" customFormat="1" ht="19.899999999999999" customHeight="1" x14ac:dyDescent="0.25">
      <c r="B90" s="64"/>
      <c r="D90" s="117" t="s">
        <v>67</v>
      </c>
      <c r="O90" s="272">
        <f>M163</f>
        <v>0</v>
      </c>
      <c r="P90" s="272"/>
      <c r="Q90" s="272"/>
      <c r="R90" s="118"/>
    </row>
    <row r="91" spans="2:18" s="6" customFormat="1" ht="19.899999999999999" customHeight="1" x14ac:dyDescent="0.25">
      <c r="B91" s="64"/>
      <c r="D91" s="117" t="s">
        <v>68</v>
      </c>
      <c r="O91" s="272">
        <f>M175</f>
        <v>0</v>
      </c>
      <c r="P91" s="272"/>
      <c r="Q91" s="272"/>
      <c r="R91" s="118"/>
    </row>
    <row r="92" spans="2:18" s="6" customFormat="1" ht="19.899999999999999" customHeight="1" x14ac:dyDescent="0.25">
      <c r="B92" s="64"/>
      <c r="D92" s="117" t="s">
        <v>87</v>
      </c>
      <c r="O92" s="272">
        <f>M187</f>
        <v>0</v>
      </c>
      <c r="P92" s="272"/>
      <c r="Q92" s="272"/>
      <c r="R92" s="118"/>
    </row>
    <row r="93" spans="2:18" s="6" customFormat="1" ht="19.899999999999999" customHeight="1" x14ac:dyDescent="0.25">
      <c r="B93" s="64"/>
      <c r="D93" s="117" t="s">
        <v>88</v>
      </c>
      <c r="O93" s="272">
        <f>M189</f>
        <v>0</v>
      </c>
      <c r="P93" s="272"/>
      <c r="Q93" s="272"/>
      <c r="R93" s="118"/>
    </row>
    <row r="94" spans="2:18" s="77" customFormat="1" ht="7.5" x14ac:dyDescent="0.25">
      <c r="B94" s="78"/>
      <c r="O94" s="134"/>
      <c r="Q94" s="94"/>
      <c r="R94" s="104"/>
    </row>
    <row r="95" spans="2:18" s="1" customFormat="1" ht="29.25" customHeight="1" x14ac:dyDescent="0.25">
      <c r="B95" s="20"/>
      <c r="C95" s="116" t="s">
        <v>69</v>
      </c>
      <c r="O95" s="271">
        <v>0</v>
      </c>
      <c r="P95" s="271"/>
      <c r="Q95" s="271"/>
      <c r="R95" s="21"/>
    </row>
    <row r="96" spans="2:18" s="77" customFormat="1" ht="7.5" x14ac:dyDescent="0.25">
      <c r="B96" s="78"/>
      <c r="O96" s="134"/>
      <c r="Q96" s="94"/>
      <c r="R96" s="104"/>
    </row>
    <row r="97" spans="2:18" s="1" customFormat="1" ht="29.25" customHeight="1" x14ac:dyDescent="0.25">
      <c r="B97" s="20"/>
      <c r="C97" s="60" t="s">
        <v>58</v>
      </c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273">
        <f>ROUND(SUM(O88+O95),2)</f>
        <v>0</v>
      </c>
      <c r="P97" s="273"/>
      <c r="Q97" s="273"/>
      <c r="R97" s="21"/>
    </row>
    <row r="98" spans="2:18" s="1" customFormat="1" ht="6.95" customHeight="1" x14ac:dyDescent="0.25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92"/>
      <c r="O98" s="92"/>
      <c r="P98" s="92"/>
      <c r="Q98" s="92"/>
      <c r="R98" s="42"/>
    </row>
    <row r="102" spans="2:18" s="1" customFormat="1" x14ac:dyDescent="0.25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93"/>
      <c r="O102" s="93"/>
      <c r="P102" s="93"/>
      <c r="Q102" s="93"/>
      <c r="R102" s="45"/>
    </row>
    <row r="103" spans="2:18" s="1" customFormat="1" ht="21" x14ac:dyDescent="0.25">
      <c r="B103" s="20"/>
      <c r="C103" s="232" t="s">
        <v>70</v>
      </c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1"/>
    </row>
    <row r="104" spans="2:18" s="77" customFormat="1" ht="7.5" x14ac:dyDescent="0.25">
      <c r="B104" s="78"/>
      <c r="N104" s="94"/>
      <c r="O104" s="94"/>
      <c r="P104" s="94"/>
      <c r="Q104" s="94"/>
      <c r="R104" s="104"/>
    </row>
    <row r="105" spans="2:18" s="1" customFormat="1" ht="18" x14ac:dyDescent="0.25">
      <c r="B105" s="20"/>
      <c r="C105" s="49" t="s">
        <v>7</v>
      </c>
      <c r="F105" s="234" t="str">
        <f>F5</f>
        <v>STEZKA V ULICI NA OSTROVĚ, CHRUDIM</v>
      </c>
      <c r="G105" s="226"/>
      <c r="H105" s="226"/>
      <c r="I105" s="226"/>
      <c r="J105" s="226"/>
      <c r="K105" s="226"/>
      <c r="L105" s="226"/>
      <c r="M105" s="226"/>
      <c r="N105" s="226"/>
      <c r="O105" s="226"/>
      <c r="P105" s="226"/>
      <c r="Q105" s="87"/>
      <c r="R105" s="21"/>
    </row>
    <row r="106" spans="2:18" s="1" customFormat="1" ht="18" x14ac:dyDescent="0.25">
      <c r="B106" s="20"/>
      <c r="C106" s="49" t="str">
        <f>D6</f>
        <v>Objekt:</v>
      </c>
      <c r="F106" s="234" t="str">
        <f>F6</f>
        <v>IO.101 - KOMUNIKACE - část 1</v>
      </c>
      <c r="G106" s="226"/>
      <c r="H106" s="226"/>
      <c r="I106" s="226"/>
      <c r="J106" s="226"/>
      <c r="K106" s="226"/>
      <c r="L106" s="226"/>
      <c r="M106" s="226"/>
      <c r="N106" s="226"/>
      <c r="O106" s="226"/>
      <c r="P106" s="226"/>
      <c r="Q106" s="87"/>
      <c r="R106" s="21"/>
    </row>
    <row r="107" spans="2:18" s="77" customFormat="1" ht="7.5" x14ac:dyDescent="0.25">
      <c r="B107" s="78"/>
      <c r="N107" s="94"/>
      <c r="O107" s="94"/>
      <c r="P107" s="94"/>
      <c r="Q107" s="94"/>
      <c r="R107" s="104"/>
    </row>
    <row r="108" spans="2:18" s="1" customFormat="1" ht="15" x14ac:dyDescent="0.25">
      <c r="B108" s="20"/>
      <c r="C108" s="17" t="s">
        <v>13</v>
      </c>
      <c r="F108" s="15"/>
      <c r="K108" s="17" t="s">
        <v>14</v>
      </c>
      <c r="M108" s="279">
        <f>IF(O8="","",O8)</f>
        <v>45714</v>
      </c>
      <c r="N108" s="226"/>
      <c r="O108" s="226"/>
      <c r="P108" s="226"/>
      <c r="Q108" s="87"/>
      <c r="R108" s="21"/>
    </row>
    <row r="109" spans="2:18" s="77" customFormat="1" ht="7.5" x14ac:dyDescent="0.25">
      <c r="B109" s="78"/>
      <c r="N109" s="94"/>
      <c r="O109" s="94"/>
      <c r="P109" s="94"/>
      <c r="Q109" s="94"/>
      <c r="R109" s="104"/>
    </row>
    <row r="110" spans="2:18" s="1" customFormat="1" ht="15" x14ac:dyDescent="0.25">
      <c r="B110" s="20"/>
      <c r="C110" s="17" t="s">
        <v>17</v>
      </c>
      <c r="F110" s="15" t="str">
        <f>E11</f>
        <v xml:space="preserve"> </v>
      </c>
      <c r="K110" s="17" t="s">
        <v>22</v>
      </c>
      <c r="M110" s="242" t="str">
        <f>E17</f>
        <v xml:space="preserve"> </v>
      </c>
      <c r="N110" s="226"/>
      <c r="O110" s="226"/>
      <c r="P110" s="226"/>
      <c r="Q110" s="226"/>
      <c r="R110" s="21"/>
    </row>
    <row r="111" spans="2:18" s="1" customFormat="1" ht="15" x14ac:dyDescent="0.25">
      <c r="B111" s="20"/>
      <c r="C111" s="17" t="s">
        <v>21</v>
      </c>
      <c r="F111" s="15" t="str">
        <f>IF(E14="","",E14)</f>
        <v xml:space="preserve"> </v>
      </c>
      <c r="K111" s="17" t="s">
        <v>24</v>
      </c>
      <c r="M111" s="242" t="str">
        <f>E20</f>
        <v xml:space="preserve"> </v>
      </c>
      <c r="N111" s="226"/>
      <c r="O111" s="226"/>
      <c r="P111" s="226"/>
      <c r="Q111" s="226"/>
      <c r="R111" s="21"/>
    </row>
    <row r="112" spans="2:18" s="77" customFormat="1" ht="7.5" x14ac:dyDescent="0.25">
      <c r="B112" s="78"/>
      <c r="N112" s="94"/>
      <c r="O112" s="94"/>
      <c r="P112" s="94"/>
      <c r="Q112" s="94"/>
      <c r="R112" s="104"/>
    </row>
    <row r="113" spans="2:18" s="7" customFormat="1" ht="15" x14ac:dyDescent="0.25">
      <c r="B113" s="65"/>
      <c r="C113" s="253" t="s">
        <v>71</v>
      </c>
      <c r="D113" s="253" t="s">
        <v>72</v>
      </c>
      <c r="E113" s="253" t="s">
        <v>46</v>
      </c>
      <c r="F113" s="253" t="s">
        <v>73</v>
      </c>
      <c r="G113" s="253"/>
      <c r="H113" s="253"/>
      <c r="I113" s="253"/>
      <c r="J113" s="253" t="s">
        <v>74</v>
      </c>
      <c r="K113" s="253" t="s">
        <v>75</v>
      </c>
      <c r="L113" s="274" t="s">
        <v>82</v>
      </c>
      <c r="M113" s="275"/>
      <c r="N113" s="253" t="s">
        <v>83</v>
      </c>
      <c r="O113" s="253"/>
      <c r="P113" s="253" t="s">
        <v>84</v>
      </c>
      <c r="Q113" s="253"/>
      <c r="R113" s="66"/>
    </row>
    <row r="114" spans="2:18" s="7" customFormat="1" ht="15" x14ac:dyDescent="0.25">
      <c r="B114" s="65"/>
      <c r="C114" s="253"/>
      <c r="D114" s="253"/>
      <c r="E114" s="253"/>
      <c r="F114" s="253"/>
      <c r="G114" s="253"/>
      <c r="H114" s="253"/>
      <c r="I114" s="253"/>
      <c r="J114" s="253"/>
      <c r="K114" s="253"/>
      <c r="L114" s="76" t="s">
        <v>80</v>
      </c>
      <c r="M114" s="108" t="s">
        <v>81</v>
      </c>
      <c r="N114" s="76" t="s">
        <v>80</v>
      </c>
      <c r="O114" s="97" t="s">
        <v>81</v>
      </c>
      <c r="P114" s="76" t="s">
        <v>80</v>
      </c>
      <c r="Q114" s="97" t="s">
        <v>81</v>
      </c>
      <c r="R114" s="66"/>
    </row>
    <row r="115" spans="2:18" s="181" customFormat="1" ht="7.5" x14ac:dyDescent="0.25">
      <c r="B115" s="182"/>
      <c r="M115" s="183"/>
      <c r="O115" s="184"/>
      <c r="Q115" s="184"/>
      <c r="R115" s="185"/>
    </row>
    <row r="116" spans="2:18" s="1" customFormat="1" ht="18" x14ac:dyDescent="0.35">
      <c r="B116" s="20"/>
      <c r="C116" s="53" t="s">
        <v>60</v>
      </c>
      <c r="D116" s="101"/>
      <c r="E116" s="101"/>
      <c r="F116" s="101"/>
      <c r="G116" s="101"/>
      <c r="H116" s="101"/>
      <c r="I116" s="101"/>
      <c r="J116" s="101"/>
      <c r="K116" s="101"/>
      <c r="L116" s="101"/>
      <c r="M116" s="109">
        <f>SUM(M118:M159,M164:M174,M176:M186,M188,M190:M196)</f>
        <v>0</v>
      </c>
      <c r="N116" s="101"/>
      <c r="O116" s="107">
        <f>SUM(O118:O159,O164:O174,O176:O186,O188,O190:O196)</f>
        <v>795.65965000000006</v>
      </c>
      <c r="P116" s="211"/>
      <c r="Q116" s="107">
        <f>SUM(Q118:Q159,Q164:Q174,Q176:Q186,Q188,Q190:Q196)</f>
        <v>0</v>
      </c>
      <c r="R116" s="21"/>
    </row>
    <row r="117" spans="2:18" s="99" customFormat="1" ht="15" x14ac:dyDescent="0.3">
      <c r="B117" s="98"/>
      <c r="D117" s="84" t="s">
        <v>66</v>
      </c>
      <c r="E117" s="84"/>
      <c r="F117" s="84"/>
      <c r="G117" s="84"/>
      <c r="H117" s="84"/>
      <c r="I117" s="84"/>
      <c r="J117" s="84"/>
      <c r="K117" s="84"/>
      <c r="L117" s="84"/>
      <c r="M117" s="110">
        <f>SUM(M118:M162)</f>
        <v>0</v>
      </c>
      <c r="O117" s="100">
        <f>SUM(O118:O162)</f>
        <v>0.05</v>
      </c>
      <c r="P117" s="100"/>
      <c r="Q117" s="100">
        <f>SUM(Q118:Q162)</f>
        <v>0</v>
      </c>
      <c r="R117" s="105"/>
    </row>
    <row r="118" spans="2:18" s="1" customFormat="1" x14ac:dyDescent="0.25">
      <c r="B118" s="20"/>
      <c r="C118" s="165">
        <v>1</v>
      </c>
      <c r="D118" s="165"/>
      <c r="E118" s="166" t="s">
        <v>99</v>
      </c>
      <c r="F118" s="256" t="s">
        <v>100</v>
      </c>
      <c r="G118" s="257"/>
      <c r="H118" s="257"/>
      <c r="I118" s="257"/>
      <c r="J118" s="124" t="s">
        <v>101</v>
      </c>
      <c r="K118" s="72">
        <f>K120</f>
        <v>115</v>
      </c>
      <c r="L118" s="151"/>
      <c r="M118" s="111">
        <f t="shared" ref="M118:M159" si="0">ROUND(L118*K118,2)</f>
        <v>0</v>
      </c>
      <c r="N118" s="79"/>
      <c r="O118" s="159">
        <f t="shared" ref="O118:O159" si="1">N118*K118</f>
        <v>0</v>
      </c>
      <c r="P118" s="72"/>
      <c r="Q118" s="159">
        <f t="shared" ref="Q118:Q159" si="2">P118*K118</f>
        <v>0</v>
      </c>
      <c r="R118" s="106"/>
    </row>
    <row r="119" spans="2:18" s="1" customFormat="1" x14ac:dyDescent="0.25">
      <c r="B119" s="68"/>
      <c r="C119" s="131"/>
      <c r="D119" s="131"/>
      <c r="E119" s="157"/>
      <c r="F119" s="189" t="s">
        <v>116</v>
      </c>
      <c r="G119" s="155"/>
      <c r="H119" s="155"/>
      <c r="I119" s="155"/>
      <c r="J119" s="155"/>
      <c r="K119" s="158">
        <f>1150*0.1</f>
        <v>115</v>
      </c>
      <c r="L119" s="69"/>
      <c r="M119" s="70"/>
      <c r="N119" s="67"/>
      <c r="O119" s="71"/>
      <c r="P119" s="71"/>
      <c r="Q119" s="71"/>
      <c r="R119" s="21"/>
    </row>
    <row r="120" spans="2:18" s="1" customFormat="1" x14ac:dyDescent="0.25">
      <c r="B120" s="68"/>
      <c r="C120" s="131"/>
      <c r="D120" s="131"/>
      <c r="E120" s="156"/>
      <c r="F120" s="125"/>
      <c r="G120" s="126"/>
      <c r="H120" s="126"/>
      <c r="I120" s="126"/>
      <c r="J120" s="127"/>
      <c r="K120" s="128">
        <f>SUM(K119:K119)</f>
        <v>115</v>
      </c>
      <c r="L120" s="69"/>
      <c r="M120" s="70"/>
      <c r="N120" s="67"/>
      <c r="O120" s="71"/>
      <c r="P120" s="71"/>
      <c r="Q120" s="71"/>
      <c r="R120" s="21"/>
    </row>
    <row r="121" spans="2:18" s="1" customFormat="1" x14ac:dyDescent="0.25">
      <c r="B121" s="20"/>
      <c r="C121" s="170">
        <v>2</v>
      </c>
      <c r="D121" s="170"/>
      <c r="E121" s="171" t="s">
        <v>119</v>
      </c>
      <c r="F121" s="254" t="s">
        <v>117</v>
      </c>
      <c r="G121" s="255"/>
      <c r="H121" s="255"/>
      <c r="I121" s="255"/>
      <c r="J121" s="129" t="s">
        <v>101</v>
      </c>
      <c r="K121" s="73">
        <f>K124/2</f>
        <v>70</v>
      </c>
      <c r="L121" s="152"/>
      <c r="M121" s="112">
        <f t="shared" si="0"/>
        <v>0</v>
      </c>
      <c r="N121" s="80"/>
      <c r="O121" s="186">
        <f t="shared" si="1"/>
        <v>0</v>
      </c>
      <c r="P121" s="73"/>
      <c r="Q121" s="186">
        <f t="shared" si="2"/>
        <v>0</v>
      </c>
      <c r="R121" s="106"/>
    </row>
    <row r="122" spans="2:18" s="1" customFormat="1" x14ac:dyDescent="0.25">
      <c r="B122" s="20"/>
      <c r="C122" s="172">
        <v>3</v>
      </c>
      <c r="D122" s="172"/>
      <c r="E122" s="173" t="s">
        <v>120</v>
      </c>
      <c r="F122" s="258" t="s">
        <v>118</v>
      </c>
      <c r="G122" s="259"/>
      <c r="H122" s="259"/>
      <c r="I122" s="259"/>
      <c r="J122" s="130" t="s">
        <v>101</v>
      </c>
      <c r="K122" s="75">
        <f>K121</f>
        <v>70</v>
      </c>
      <c r="L122" s="154"/>
      <c r="M122" s="114">
        <f t="shared" si="0"/>
        <v>0</v>
      </c>
      <c r="N122" s="82"/>
      <c r="O122" s="188">
        <f t="shared" si="1"/>
        <v>0</v>
      </c>
      <c r="P122" s="75"/>
      <c r="Q122" s="188">
        <f t="shared" si="2"/>
        <v>0</v>
      </c>
      <c r="R122" s="106"/>
    </row>
    <row r="123" spans="2:18" s="1" customFormat="1" x14ac:dyDescent="0.25">
      <c r="B123" s="68"/>
      <c r="C123" s="131"/>
      <c r="D123" s="131"/>
      <c r="E123" s="157"/>
      <c r="F123" s="155" t="s">
        <v>126</v>
      </c>
      <c r="G123" s="155"/>
      <c r="H123" s="155"/>
      <c r="I123" s="155"/>
      <c r="J123" s="155"/>
      <c r="K123" s="158">
        <f>150-10</f>
        <v>140</v>
      </c>
      <c r="L123" s="69"/>
      <c r="M123" s="70"/>
      <c r="N123" s="67"/>
      <c r="O123" s="71"/>
      <c r="P123" s="71"/>
      <c r="Q123" s="71"/>
      <c r="R123" s="21"/>
    </row>
    <row r="124" spans="2:18" s="1" customFormat="1" x14ac:dyDescent="0.25">
      <c r="B124" s="68"/>
      <c r="C124" s="131"/>
      <c r="D124" s="131"/>
      <c r="E124" s="156"/>
      <c r="F124" s="125"/>
      <c r="G124" s="126"/>
      <c r="H124" s="126"/>
      <c r="I124" s="126"/>
      <c r="J124" s="127"/>
      <c r="K124" s="128">
        <f>SUM(K123)</f>
        <v>140</v>
      </c>
      <c r="L124" s="69"/>
      <c r="M124" s="70"/>
      <c r="N124" s="67"/>
      <c r="O124" s="71"/>
      <c r="P124" s="71"/>
      <c r="Q124" s="71"/>
      <c r="R124" s="21"/>
    </row>
    <row r="125" spans="2:18" s="1" customFormat="1" x14ac:dyDescent="0.25">
      <c r="B125" s="20"/>
      <c r="C125" s="170">
        <v>4</v>
      </c>
      <c r="D125" s="170"/>
      <c r="E125" s="171" t="s">
        <v>119</v>
      </c>
      <c r="F125" s="254" t="s">
        <v>121</v>
      </c>
      <c r="G125" s="255"/>
      <c r="H125" s="255"/>
      <c r="I125" s="255"/>
      <c r="J125" s="129" t="s">
        <v>101</v>
      </c>
      <c r="K125" s="73">
        <f>K128/2</f>
        <v>5</v>
      </c>
      <c r="L125" s="152"/>
      <c r="M125" s="112">
        <f t="shared" ref="M125:M126" si="3">ROUND(L125*K125,2)</f>
        <v>0</v>
      </c>
      <c r="N125" s="80"/>
      <c r="O125" s="186">
        <f t="shared" ref="O125:O126" si="4">N125*K125</f>
        <v>0</v>
      </c>
      <c r="P125" s="73"/>
      <c r="Q125" s="186">
        <f t="shared" ref="Q125:Q126" si="5">P125*K125</f>
        <v>0</v>
      </c>
      <c r="R125" s="106"/>
    </row>
    <row r="126" spans="2:18" s="1" customFormat="1" x14ac:dyDescent="0.25">
      <c r="B126" s="20"/>
      <c r="C126" s="172">
        <v>5</v>
      </c>
      <c r="D126" s="172"/>
      <c r="E126" s="173" t="s">
        <v>120</v>
      </c>
      <c r="F126" s="258" t="s">
        <v>122</v>
      </c>
      <c r="G126" s="259"/>
      <c r="H126" s="259"/>
      <c r="I126" s="259"/>
      <c r="J126" s="130" t="s">
        <v>101</v>
      </c>
      <c r="K126" s="75">
        <f>K125</f>
        <v>5</v>
      </c>
      <c r="L126" s="154"/>
      <c r="M126" s="114">
        <f t="shared" si="3"/>
        <v>0</v>
      </c>
      <c r="N126" s="82"/>
      <c r="O126" s="188">
        <f t="shared" si="4"/>
        <v>0</v>
      </c>
      <c r="P126" s="75"/>
      <c r="Q126" s="188">
        <f t="shared" si="5"/>
        <v>0</v>
      </c>
      <c r="R126" s="106"/>
    </row>
    <row r="127" spans="2:18" s="1" customFormat="1" x14ac:dyDescent="0.25">
      <c r="B127" s="68"/>
      <c r="C127" s="131"/>
      <c r="D127" s="131"/>
      <c r="E127" s="157"/>
      <c r="F127" s="155" t="s">
        <v>15</v>
      </c>
      <c r="G127" s="155"/>
      <c r="H127" s="155"/>
      <c r="I127" s="155"/>
      <c r="J127" s="155"/>
      <c r="K127" s="158">
        <v>10</v>
      </c>
      <c r="L127" s="69"/>
      <c r="M127" s="70"/>
      <c r="N127" s="67"/>
      <c r="O127" s="71"/>
      <c r="P127" s="71"/>
      <c r="Q127" s="71"/>
      <c r="R127" s="21"/>
    </row>
    <row r="128" spans="2:18" s="1" customFormat="1" x14ac:dyDescent="0.25">
      <c r="B128" s="68"/>
      <c r="C128" s="131"/>
      <c r="D128" s="131"/>
      <c r="E128" s="156"/>
      <c r="F128" s="125"/>
      <c r="G128" s="126"/>
      <c r="H128" s="126"/>
      <c r="I128" s="126"/>
      <c r="J128" s="127"/>
      <c r="K128" s="128">
        <f>SUM(K127)</f>
        <v>10</v>
      </c>
      <c r="L128" s="69"/>
      <c r="M128" s="70"/>
      <c r="N128" s="67"/>
      <c r="O128" s="71"/>
      <c r="P128" s="71"/>
      <c r="Q128" s="71"/>
      <c r="R128" s="21"/>
    </row>
    <row r="129" spans="2:18" s="1" customFormat="1" x14ac:dyDescent="0.25">
      <c r="B129" s="20"/>
      <c r="C129" s="170">
        <v>6</v>
      </c>
      <c r="D129" s="170"/>
      <c r="E129" s="171" t="s">
        <v>102</v>
      </c>
      <c r="F129" s="254" t="s">
        <v>103</v>
      </c>
      <c r="G129" s="255"/>
      <c r="H129" s="255"/>
      <c r="I129" s="255"/>
      <c r="J129" s="129" t="s">
        <v>101</v>
      </c>
      <c r="K129" s="73">
        <f>K135</f>
        <v>83</v>
      </c>
      <c r="L129" s="152"/>
      <c r="M129" s="112">
        <f t="shared" si="0"/>
        <v>0</v>
      </c>
      <c r="N129" s="80"/>
      <c r="O129" s="186">
        <f t="shared" si="1"/>
        <v>0</v>
      </c>
      <c r="P129" s="73"/>
      <c r="Q129" s="186">
        <f t="shared" si="2"/>
        <v>0</v>
      </c>
      <c r="R129" s="106"/>
    </row>
    <row r="130" spans="2:18" s="1" customFormat="1" x14ac:dyDescent="0.25">
      <c r="B130" s="20"/>
      <c r="C130" s="175">
        <v>7</v>
      </c>
      <c r="D130" s="175"/>
      <c r="E130" s="176" t="s">
        <v>104</v>
      </c>
      <c r="F130" s="260" t="s">
        <v>105</v>
      </c>
      <c r="G130" s="261"/>
      <c r="H130" s="261"/>
      <c r="I130" s="261"/>
      <c r="J130" s="132" t="s">
        <v>101</v>
      </c>
      <c r="K130" s="74">
        <f>K135</f>
        <v>83</v>
      </c>
      <c r="L130" s="153"/>
      <c r="M130" s="103">
        <f t="shared" si="0"/>
        <v>0</v>
      </c>
      <c r="N130" s="81"/>
      <c r="O130" s="187">
        <f t="shared" si="1"/>
        <v>0</v>
      </c>
      <c r="P130" s="74"/>
      <c r="Q130" s="187">
        <f t="shared" si="2"/>
        <v>0</v>
      </c>
      <c r="R130" s="106"/>
    </row>
    <row r="131" spans="2:18" s="1" customFormat="1" x14ac:dyDescent="0.25">
      <c r="B131" s="20"/>
      <c r="C131" s="175">
        <v>8</v>
      </c>
      <c r="D131" s="175"/>
      <c r="E131" s="176" t="s">
        <v>106</v>
      </c>
      <c r="F131" s="260" t="s">
        <v>107</v>
      </c>
      <c r="G131" s="261"/>
      <c r="H131" s="261"/>
      <c r="I131" s="261"/>
      <c r="J131" s="132" t="s">
        <v>101</v>
      </c>
      <c r="K131" s="74">
        <f>K130*3</f>
        <v>249</v>
      </c>
      <c r="L131" s="153"/>
      <c r="M131" s="103">
        <f t="shared" si="0"/>
        <v>0</v>
      </c>
      <c r="N131" s="81"/>
      <c r="O131" s="187">
        <f t="shared" si="1"/>
        <v>0</v>
      </c>
      <c r="P131" s="74"/>
      <c r="Q131" s="187">
        <f t="shared" si="2"/>
        <v>0</v>
      </c>
      <c r="R131" s="106"/>
    </row>
    <row r="132" spans="2:18" s="1" customFormat="1" x14ac:dyDescent="0.25">
      <c r="B132" s="20"/>
      <c r="C132" s="172">
        <v>9</v>
      </c>
      <c r="D132" s="172"/>
      <c r="E132" s="173"/>
      <c r="F132" s="258" t="s">
        <v>114</v>
      </c>
      <c r="G132" s="259"/>
      <c r="H132" s="259"/>
      <c r="I132" s="259"/>
      <c r="J132" s="130" t="s">
        <v>79</v>
      </c>
      <c r="K132" s="75">
        <f>K135*1.85</f>
        <v>153.55000000000001</v>
      </c>
      <c r="L132" s="154"/>
      <c r="M132" s="114">
        <f t="shared" ref="M132" si="6">ROUND(L132*K132,2)</f>
        <v>0</v>
      </c>
      <c r="N132" s="82"/>
      <c r="O132" s="188">
        <f t="shared" ref="O132" si="7">N132*K132</f>
        <v>0</v>
      </c>
      <c r="P132" s="75"/>
      <c r="Q132" s="188">
        <f t="shared" ref="Q132" si="8">P132*K132</f>
        <v>0</v>
      </c>
      <c r="R132" s="106"/>
    </row>
    <row r="133" spans="2:18" s="1" customFormat="1" x14ac:dyDescent="0.25">
      <c r="B133" s="68"/>
      <c r="C133" s="131"/>
      <c r="D133" s="131"/>
      <c r="E133" s="192" t="s">
        <v>112</v>
      </c>
      <c r="F133" s="193"/>
      <c r="G133" s="193"/>
      <c r="H133" s="193"/>
      <c r="I133" s="193"/>
      <c r="J133" s="193"/>
      <c r="K133" s="194">
        <f>K124+K127</f>
        <v>150</v>
      </c>
      <c r="L133" s="69"/>
      <c r="M133" s="70"/>
      <c r="N133" s="67"/>
      <c r="O133" s="71"/>
      <c r="P133" s="71"/>
      <c r="Q133" s="71"/>
      <c r="R133" s="21"/>
    </row>
    <row r="134" spans="2:18" s="1" customFormat="1" x14ac:dyDescent="0.25">
      <c r="B134" s="68"/>
      <c r="C134" s="131"/>
      <c r="D134" s="131"/>
      <c r="E134" s="157" t="s">
        <v>113</v>
      </c>
      <c r="F134" s="155"/>
      <c r="G134" s="155"/>
      <c r="H134" s="155"/>
      <c r="I134" s="155"/>
      <c r="J134" s="155"/>
      <c r="K134" s="158">
        <f>-K138</f>
        <v>-67</v>
      </c>
      <c r="L134" s="69"/>
      <c r="M134" s="70"/>
      <c r="N134" s="67"/>
      <c r="O134" s="71"/>
      <c r="P134" s="71"/>
      <c r="Q134" s="71"/>
      <c r="R134" s="21"/>
    </row>
    <row r="135" spans="2:18" s="1" customFormat="1" x14ac:dyDescent="0.25">
      <c r="B135" s="20"/>
      <c r="C135" s="207"/>
      <c r="D135" s="207"/>
      <c r="E135" s="156"/>
      <c r="F135" s="125"/>
      <c r="G135" s="126"/>
      <c r="H135" s="126"/>
      <c r="I135" s="126"/>
      <c r="J135" s="127"/>
      <c r="K135" s="128">
        <f>SUM(K133:K134)</f>
        <v>83</v>
      </c>
      <c r="L135" s="191"/>
      <c r="M135" s="87"/>
      <c r="N135" s="190"/>
      <c r="O135" s="115"/>
      <c r="P135" s="115"/>
      <c r="Q135" s="115"/>
      <c r="R135" s="21"/>
    </row>
    <row r="136" spans="2:18" s="1" customFormat="1" x14ac:dyDescent="0.25">
      <c r="B136" s="20"/>
      <c r="C136" s="165">
        <v>10</v>
      </c>
      <c r="D136" s="165"/>
      <c r="E136" s="166" t="s">
        <v>110</v>
      </c>
      <c r="F136" s="256" t="s">
        <v>111</v>
      </c>
      <c r="G136" s="257"/>
      <c r="H136" s="257"/>
      <c r="I136" s="257"/>
      <c r="J136" s="124" t="s">
        <v>101</v>
      </c>
      <c r="K136" s="72">
        <f>K138</f>
        <v>67</v>
      </c>
      <c r="L136" s="151"/>
      <c r="M136" s="111">
        <f>ROUND(L136*K136,2)</f>
        <v>0</v>
      </c>
      <c r="N136" s="79"/>
      <c r="O136" s="159">
        <f>N136*K136</f>
        <v>0</v>
      </c>
      <c r="P136" s="72"/>
      <c r="Q136" s="159">
        <f>P136*K136</f>
        <v>0</v>
      </c>
      <c r="R136" s="106"/>
    </row>
    <row r="137" spans="2:18" s="1" customFormat="1" x14ac:dyDescent="0.25">
      <c r="B137" s="68"/>
      <c r="C137" s="131"/>
      <c r="D137" s="131"/>
      <c r="E137" s="157"/>
      <c r="F137" s="189"/>
      <c r="G137" s="155"/>
      <c r="H137" s="155"/>
      <c r="I137" s="155"/>
      <c r="J137" s="155"/>
      <c r="K137" s="158">
        <v>67</v>
      </c>
      <c r="L137" s="69"/>
      <c r="M137" s="70"/>
      <c r="N137" s="67"/>
      <c r="O137" s="71"/>
      <c r="P137" s="71"/>
      <c r="Q137" s="71"/>
      <c r="R137" s="21"/>
    </row>
    <row r="138" spans="2:18" s="1" customFormat="1" x14ac:dyDescent="0.25">
      <c r="B138" s="68"/>
      <c r="C138" s="131"/>
      <c r="D138" s="131"/>
      <c r="E138" s="156"/>
      <c r="F138" s="125"/>
      <c r="G138" s="126"/>
      <c r="H138" s="126"/>
      <c r="I138" s="126"/>
      <c r="J138" s="127"/>
      <c r="K138" s="128">
        <f>SUM(K137:K137)</f>
        <v>67</v>
      </c>
      <c r="L138" s="69"/>
      <c r="M138" s="70"/>
      <c r="N138" s="67"/>
      <c r="O138" s="71"/>
      <c r="P138" s="71"/>
      <c r="Q138" s="71"/>
      <c r="R138" s="21"/>
    </row>
    <row r="139" spans="2:18" s="1" customFormat="1" x14ac:dyDescent="0.25">
      <c r="B139" s="20"/>
      <c r="C139" s="165">
        <v>11</v>
      </c>
      <c r="D139" s="165"/>
      <c r="E139" s="166" t="s">
        <v>137</v>
      </c>
      <c r="F139" s="256" t="s">
        <v>138</v>
      </c>
      <c r="G139" s="257"/>
      <c r="H139" s="257"/>
      <c r="I139" s="257"/>
      <c r="J139" s="124" t="s">
        <v>77</v>
      </c>
      <c r="K139" s="72">
        <f>K141</f>
        <v>1150</v>
      </c>
      <c r="L139" s="151"/>
      <c r="M139" s="111">
        <f t="shared" ref="M139" si="9">ROUND(L139*K139,2)</f>
        <v>0</v>
      </c>
      <c r="N139" s="79"/>
      <c r="O139" s="159">
        <f t="shared" ref="O139" si="10">N139*K139</f>
        <v>0</v>
      </c>
      <c r="P139" s="72"/>
      <c r="Q139" s="159">
        <f t="shared" ref="Q139" si="11">P139*K139</f>
        <v>0</v>
      </c>
      <c r="R139" s="106"/>
    </row>
    <row r="140" spans="2:18" s="1" customFormat="1" x14ac:dyDescent="0.25">
      <c r="B140" s="68"/>
      <c r="C140" s="131"/>
      <c r="D140" s="131"/>
      <c r="E140" s="157" t="s">
        <v>133</v>
      </c>
      <c r="F140" s="189" t="s">
        <v>124</v>
      </c>
      <c r="G140" s="155"/>
      <c r="H140" s="155"/>
      <c r="I140" s="155"/>
      <c r="J140" s="155"/>
      <c r="K140" s="158">
        <v>1150</v>
      </c>
      <c r="L140" s="69"/>
      <c r="M140" s="70"/>
      <c r="N140" s="67"/>
      <c r="O140" s="71"/>
      <c r="P140" s="71"/>
      <c r="Q140" s="71"/>
      <c r="R140" s="21"/>
    </row>
    <row r="141" spans="2:18" s="1" customFormat="1" x14ac:dyDescent="0.25">
      <c r="B141" s="68"/>
      <c r="C141" s="131"/>
      <c r="D141" s="131"/>
      <c r="E141" s="156"/>
      <c r="F141" s="125"/>
      <c r="G141" s="126"/>
      <c r="H141" s="126"/>
      <c r="I141" s="126"/>
      <c r="J141" s="127"/>
      <c r="K141" s="128">
        <f>SUM(K140:K140)</f>
        <v>1150</v>
      </c>
      <c r="L141" s="69"/>
      <c r="M141" s="70"/>
      <c r="N141" s="67"/>
      <c r="O141" s="71"/>
      <c r="P141" s="71"/>
      <c r="Q141" s="71"/>
      <c r="R141" s="21"/>
    </row>
    <row r="142" spans="2:18" s="1" customFormat="1" x14ac:dyDescent="0.25">
      <c r="B142" s="20"/>
      <c r="C142" s="170">
        <v>12</v>
      </c>
      <c r="D142" s="170"/>
      <c r="E142" s="171" t="s">
        <v>130</v>
      </c>
      <c r="F142" s="254" t="s">
        <v>131</v>
      </c>
      <c r="G142" s="255"/>
      <c r="H142" s="255"/>
      <c r="I142" s="255"/>
      <c r="J142" s="129" t="s">
        <v>77</v>
      </c>
      <c r="K142" s="73">
        <f>K147</f>
        <v>235</v>
      </c>
      <c r="L142" s="152"/>
      <c r="M142" s="112">
        <f t="shared" ref="M142" si="12">ROUND(L142*K142,2)</f>
        <v>0</v>
      </c>
      <c r="N142" s="80"/>
      <c r="O142" s="186">
        <f t="shared" ref="O142" si="13">N142*K142</f>
        <v>0</v>
      </c>
      <c r="P142" s="73"/>
      <c r="Q142" s="186">
        <f t="shared" ref="Q142" si="14">P142*K142</f>
        <v>0</v>
      </c>
      <c r="R142" s="106"/>
    </row>
    <row r="143" spans="2:18" s="1" customFormat="1" x14ac:dyDescent="0.25">
      <c r="B143" s="20"/>
      <c r="C143" s="175">
        <v>13</v>
      </c>
      <c r="D143" s="175"/>
      <c r="E143" s="176" t="s">
        <v>135</v>
      </c>
      <c r="F143" s="260" t="s">
        <v>136</v>
      </c>
      <c r="G143" s="261"/>
      <c r="H143" s="261"/>
      <c r="I143" s="261"/>
      <c r="J143" s="132" t="s">
        <v>77</v>
      </c>
      <c r="K143" s="74">
        <f>K147</f>
        <v>235</v>
      </c>
      <c r="L143" s="153"/>
      <c r="M143" s="103">
        <f t="shared" ref="M143" si="15">ROUND(L143*K143,2)</f>
        <v>0</v>
      </c>
      <c r="N143" s="81"/>
      <c r="O143" s="187">
        <f t="shared" ref="O143" si="16">N143*K143</f>
        <v>0</v>
      </c>
      <c r="P143" s="74"/>
      <c r="Q143" s="187">
        <f t="shared" ref="Q143" si="17">P143*K143</f>
        <v>0</v>
      </c>
      <c r="R143" s="106"/>
    </row>
    <row r="144" spans="2:18" s="1" customFormat="1" x14ac:dyDescent="0.25">
      <c r="B144" s="20"/>
      <c r="C144" s="208">
        <v>14</v>
      </c>
      <c r="D144" s="208"/>
      <c r="E144" s="209"/>
      <c r="F144" s="290" t="s">
        <v>141</v>
      </c>
      <c r="G144" s="291"/>
      <c r="H144" s="291"/>
      <c r="I144" s="291"/>
      <c r="J144" s="210" t="s">
        <v>142</v>
      </c>
      <c r="K144" s="169">
        <f>ROUNDUP(K143*0.03,0)</f>
        <v>8</v>
      </c>
      <c r="L144" s="167"/>
      <c r="M144" s="196">
        <f t="shared" ref="M144" si="18">ROUND(L144*K144,2)</f>
        <v>0</v>
      </c>
      <c r="N144" s="168">
        <v>1E-3</v>
      </c>
      <c r="O144" s="197">
        <f t="shared" ref="O144" si="19">N144*K144</f>
        <v>8.0000000000000002E-3</v>
      </c>
      <c r="P144" s="169"/>
      <c r="Q144" s="197">
        <f t="shared" ref="Q144" si="20">P144*K144</f>
        <v>0</v>
      </c>
      <c r="R144" s="106"/>
    </row>
    <row r="145" spans="2:18" s="1" customFormat="1" x14ac:dyDescent="0.25">
      <c r="B145" s="20"/>
      <c r="C145" s="172">
        <v>15</v>
      </c>
      <c r="D145" s="172"/>
      <c r="E145" s="173" t="s">
        <v>140</v>
      </c>
      <c r="F145" s="258" t="s">
        <v>139</v>
      </c>
      <c r="G145" s="259"/>
      <c r="H145" s="259"/>
      <c r="I145" s="259"/>
      <c r="J145" s="130" t="s">
        <v>101</v>
      </c>
      <c r="K145" s="75">
        <f>0.075*K147</f>
        <v>17.625</v>
      </c>
      <c r="L145" s="154"/>
      <c r="M145" s="114">
        <f t="shared" ref="M145" si="21">ROUND(L145*K145,2)</f>
        <v>0</v>
      </c>
      <c r="N145" s="82"/>
      <c r="O145" s="188">
        <f t="shared" ref="O145" si="22">N145*K145</f>
        <v>0</v>
      </c>
      <c r="P145" s="75"/>
      <c r="Q145" s="188">
        <f t="shared" ref="Q145" si="23">P145*K145</f>
        <v>0</v>
      </c>
      <c r="R145" s="106"/>
    </row>
    <row r="146" spans="2:18" s="1" customFormat="1" x14ac:dyDescent="0.25">
      <c r="B146" s="68"/>
      <c r="C146" s="131"/>
      <c r="D146" s="131"/>
      <c r="E146" s="157" t="s">
        <v>133</v>
      </c>
      <c r="F146" s="189" t="s">
        <v>127</v>
      </c>
      <c r="G146" s="155"/>
      <c r="H146" s="155"/>
      <c r="I146" s="155"/>
      <c r="J146" s="155"/>
      <c r="K146" s="158">
        <f>1150-915</f>
        <v>235</v>
      </c>
      <c r="L146" s="69"/>
      <c r="M146" s="70"/>
      <c r="N146" s="67"/>
      <c r="O146" s="71"/>
      <c r="P146" s="71"/>
      <c r="Q146" s="71"/>
      <c r="R146" s="21"/>
    </row>
    <row r="147" spans="2:18" s="1" customFormat="1" x14ac:dyDescent="0.25">
      <c r="B147" s="68"/>
      <c r="C147" s="131"/>
      <c r="D147" s="131"/>
      <c r="E147" s="156"/>
      <c r="F147" s="125"/>
      <c r="G147" s="126"/>
      <c r="H147" s="126"/>
      <c r="I147" s="126"/>
      <c r="J147" s="127"/>
      <c r="K147" s="128">
        <f>SUM(K146:K146)</f>
        <v>235</v>
      </c>
      <c r="L147" s="69"/>
      <c r="M147" s="70"/>
      <c r="N147" s="67"/>
      <c r="O147" s="71"/>
      <c r="P147" s="71"/>
      <c r="Q147" s="71"/>
      <c r="R147" s="21"/>
    </row>
    <row r="148" spans="2:18" s="1" customFormat="1" x14ac:dyDescent="0.25">
      <c r="B148" s="20"/>
      <c r="C148" s="170">
        <v>16</v>
      </c>
      <c r="D148" s="170"/>
      <c r="E148" s="171" t="s">
        <v>135</v>
      </c>
      <c r="F148" s="254" t="s">
        <v>136</v>
      </c>
      <c r="G148" s="255"/>
      <c r="H148" s="255"/>
      <c r="I148" s="255"/>
      <c r="J148" s="129" t="s">
        <v>77</v>
      </c>
      <c r="K148" s="73">
        <f>K152</f>
        <v>915</v>
      </c>
      <c r="L148" s="152"/>
      <c r="M148" s="112">
        <f t="shared" ref="M148:M150" si="24">ROUND(L148*K148,2)</f>
        <v>0</v>
      </c>
      <c r="N148" s="80"/>
      <c r="O148" s="186">
        <f t="shared" ref="O148:O150" si="25">N148*K148</f>
        <v>0</v>
      </c>
      <c r="P148" s="73"/>
      <c r="Q148" s="186">
        <f t="shared" ref="Q148:Q150" si="26">P148*K148</f>
        <v>0</v>
      </c>
      <c r="R148" s="106"/>
    </row>
    <row r="149" spans="2:18" s="1" customFormat="1" x14ac:dyDescent="0.25">
      <c r="B149" s="20"/>
      <c r="C149" s="208">
        <v>17</v>
      </c>
      <c r="D149" s="208"/>
      <c r="E149" s="209"/>
      <c r="F149" s="290" t="s">
        <v>145</v>
      </c>
      <c r="G149" s="291"/>
      <c r="H149" s="291"/>
      <c r="I149" s="291"/>
      <c r="J149" s="210" t="s">
        <v>142</v>
      </c>
      <c r="K149" s="169">
        <f>ROUNDUP(K148*0.03,0)</f>
        <v>28</v>
      </c>
      <c r="L149" s="167"/>
      <c r="M149" s="196">
        <f t="shared" si="24"/>
        <v>0</v>
      </c>
      <c r="N149" s="168">
        <v>1E-3</v>
      </c>
      <c r="O149" s="197">
        <f t="shared" si="25"/>
        <v>2.8000000000000001E-2</v>
      </c>
      <c r="P149" s="169"/>
      <c r="Q149" s="197">
        <f t="shared" si="26"/>
        <v>0</v>
      </c>
      <c r="R149" s="106"/>
    </row>
    <row r="150" spans="2:18" s="1" customFormat="1" x14ac:dyDescent="0.25">
      <c r="B150" s="20"/>
      <c r="C150" s="172">
        <v>18</v>
      </c>
      <c r="D150" s="172"/>
      <c r="E150" s="173" t="s">
        <v>140</v>
      </c>
      <c r="F150" s="258" t="s">
        <v>139</v>
      </c>
      <c r="G150" s="259"/>
      <c r="H150" s="259"/>
      <c r="I150" s="259"/>
      <c r="J150" s="130" t="s">
        <v>101</v>
      </c>
      <c r="K150" s="75">
        <f>0.075*K152</f>
        <v>68.625</v>
      </c>
      <c r="L150" s="154"/>
      <c r="M150" s="114">
        <f t="shared" si="24"/>
        <v>0</v>
      </c>
      <c r="N150" s="82"/>
      <c r="O150" s="188">
        <f t="shared" si="25"/>
        <v>0</v>
      </c>
      <c r="P150" s="75"/>
      <c r="Q150" s="188">
        <f t="shared" si="26"/>
        <v>0</v>
      </c>
      <c r="R150" s="106"/>
    </row>
    <row r="151" spans="2:18" s="1" customFormat="1" x14ac:dyDescent="0.25">
      <c r="B151" s="68"/>
      <c r="C151" s="131"/>
      <c r="D151" s="131"/>
      <c r="E151" s="157" t="s">
        <v>143</v>
      </c>
      <c r="F151" s="189" t="s">
        <v>144</v>
      </c>
      <c r="G151" s="155"/>
      <c r="H151" s="155"/>
      <c r="I151" s="155"/>
      <c r="J151" s="155"/>
      <c r="K151" s="158">
        <v>915</v>
      </c>
      <c r="L151" s="69"/>
      <c r="M151" s="70"/>
      <c r="N151" s="67"/>
      <c r="O151" s="71"/>
      <c r="P151" s="71"/>
      <c r="Q151" s="71"/>
      <c r="R151" s="21"/>
    </row>
    <row r="152" spans="2:18" s="1" customFormat="1" x14ac:dyDescent="0.25">
      <c r="B152" s="68"/>
      <c r="C152" s="131"/>
      <c r="D152" s="131"/>
      <c r="E152" s="156"/>
      <c r="F152" s="125"/>
      <c r="G152" s="126"/>
      <c r="H152" s="126"/>
      <c r="I152" s="126"/>
      <c r="J152" s="127"/>
      <c r="K152" s="128">
        <f>SUM(K151:K151)</f>
        <v>915</v>
      </c>
      <c r="L152" s="69"/>
      <c r="M152" s="70"/>
      <c r="N152" s="67"/>
      <c r="O152" s="71"/>
      <c r="P152" s="71"/>
      <c r="Q152" s="71"/>
      <c r="R152" s="21"/>
    </row>
    <row r="153" spans="2:18" s="1" customFormat="1" x14ac:dyDescent="0.25">
      <c r="B153" s="20"/>
      <c r="C153" s="170">
        <v>19</v>
      </c>
      <c r="D153" s="170"/>
      <c r="E153" s="171" t="s">
        <v>132</v>
      </c>
      <c r="F153" s="254" t="s">
        <v>128</v>
      </c>
      <c r="G153" s="255"/>
      <c r="H153" s="255"/>
      <c r="I153" s="255"/>
      <c r="J153" s="129" t="s">
        <v>77</v>
      </c>
      <c r="K153" s="73">
        <f>K158</f>
        <v>460</v>
      </c>
      <c r="L153" s="152"/>
      <c r="M153" s="112">
        <f t="shared" ref="M153:M156" si="27">ROUND(L153*K153,2)</f>
        <v>0</v>
      </c>
      <c r="N153" s="80"/>
      <c r="O153" s="186">
        <f t="shared" ref="O153:O156" si="28">N153*K153</f>
        <v>0</v>
      </c>
      <c r="P153" s="73"/>
      <c r="Q153" s="186">
        <f t="shared" ref="Q153:Q156" si="29">P153*K153</f>
        <v>0</v>
      </c>
      <c r="R153" s="106"/>
    </row>
    <row r="154" spans="2:18" s="1" customFormat="1" x14ac:dyDescent="0.25">
      <c r="B154" s="20"/>
      <c r="C154" s="175">
        <v>20</v>
      </c>
      <c r="D154" s="175"/>
      <c r="E154" s="176" t="s">
        <v>135</v>
      </c>
      <c r="F154" s="260" t="s">
        <v>136</v>
      </c>
      <c r="G154" s="261"/>
      <c r="H154" s="261"/>
      <c r="I154" s="261"/>
      <c r="J154" s="132" t="s">
        <v>77</v>
      </c>
      <c r="K154" s="74">
        <f>K158</f>
        <v>460</v>
      </c>
      <c r="L154" s="153"/>
      <c r="M154" s="103">
        <f t="shared" si="27"/>
        <v>0</v>
      </c>
      <c r="N154" s="81"/>
      <c r="O154" s="187">
        <f t="shared" si="28"/>
        <v>0</v>
      </c>
      <c r="P154" s="74"/>
      <c r="Q154" s="187">
        <f t="shared" si="29"/>
        <v>0</v>
      </c>
      <c r="R154" s="106"/>
    </row>
    <row r="155" spans="2:18" s="1" customFormat="1" x14ac:dyDescent="0.25">
      <c r="B155" s="20"/>
      <c r="C155" s="208">
        <v>21</v>
      </c>
      <c r="D155" s="208"/>
      <c r="E155" s="209"/>
      <c r="F155" s="290" t="s">
        <v>141</v>
      </c>
      <c r="G155" s="291"/>
      <c r="H155" s="291"/>
      <c r="I155" s="291"/>
      <c r="J155" s="210" t="s">
        <v>142</v>
      </c>
      <c r="K155" s="169">
        <f>ROUNDUP(K154*0.03,0)</f>
        <v>14</v>
      </c>
      <c r="L155" s="167"/>
      <c r="M155" s="196">
        <f t="shared" si="27"/>
        <v>0</v>
      </c>
      <c r="N155" s="168">
        <v>1E-3</v>
      </c>
      <c r="O155" s="197">
        <f t="shared" si="28"/>
        <v>1.4E-2</v>
      </c>
      <c r="P155" s="169"/>
      <c r="Q155" s="197">
        <f t="shared" si="29"/>
        <v>0</v>
      </c>
      <c r="R155" s="106"/>
    </row>
    <row r="156" spans="2:18" s="1" customFormat="1" x14ac:dyDescent="0.25">
      <c r="B156" s="20"/>
      <c r="C156" s="172">
        <v>22</v>
      </c>
      <c r="D156" s="172"/>
      <c r="E156" s="173" t="s">
        <v>140</v>
      </c>
      <c r="F156" s="258" t="s">
        <v>139</v>
      </c>
      <c r="G156" s="259"/>
      <c r="H156" s="259"/>
      <c r="I156" s="259"/>
      <c r="J156" s="130" t="s">
        <v>101</v>
      </c>
      <c r="K156" s="75">
        <f>0.075*K158</f>
        <v>34.5</v>
      </c>
      <c r="L156" s="154"/>
      <c r="M156" s="114">
        <f t="shared" si="27"/>
        <v>0</v>
      </c>
      <c r="N156" s="82"/>
      <c r="O156" s="188">
        <f t="shared" si="28"/>
        <v>0</v>
      </c>
      <c r="P156" s="75"/>
      <c r="Q156" s="188">
        <f t="shared" si="29"/>
        <v>0</v>
      </c>
      <c r="R156" s="106"/>
    </row>
    <row r="157" spans="2:18" s="1" customFormat="1" x14ac:dyDescent="0.25">
      <c r="B157" s="68"/>
      <c r="C157" s="131"/>
      <c r="D157" s="131"/>
      <c r="E157" s="157" t="s">
        <v>134</v>
      </c>
      <c r="F157" s="189" t="s">
        <v>129</v>
      </c>
      <c r="G157" s="155"/>
      <c r="H157" s="155"/>
      <c r="I157" s="155"/>
      <c r="J157" s="155"/>
      <c r="K157" s="158">
        <v>460</v>
      </c>
      <c r="L157" s="69"/>
      <c r="M157" s="70"/>
      <c r="N157" s="67"/>
      <c r="O157" s="71"/>
      <c r="P157" s="71"/>
      <c r="Q157" s="71"/>
      <c r="R157" s="21"/>
    </row>
    <row r="158" spans="2:18" s="1" customFormat="1" x14ac:dyDescent="0.25">
      <c r="B158" s="68"/>
      <c r="C158" s="131"/>
      <c r="D158" s="131"/>
      <c r="E158" s="156"/>
      <c r="F158" s="125"/>
      <c r="G158" s="126"/>
      <c r="H158" s="126"/>
      <c r="I158" s="126"/>
      <c r="J158" s="127"/>
      <c r="K158" s="128">
        <f>SUM(K157:K157)</f>
        <v>460</v>
      </c>
      <c r="L158" s="69"/>
      <c r="M158" s="70"/>
      <c r="N158" s="67"/>
      <c r="O158" s="71"/>
      <c r="P158" s="71"/>
      <c r="Q158" s="71"/>
      <c r="R158" s="21"/>
    </row>
    <row r="159" spans="2:18" s="1" customFormat="1" x14ac:dyDescent="0.25">
      <c r="B159" s="20"/>
      <c r="C159" s="165">
        <v>23</v>
      </c>
      <c r="D159" s="165"/>
      <c r="E159" s="166" t="s">
        <v>108</v>
      </c>
      <c r="F159" s="256" t="s">
        <v>109</v>
      </c>
      <c r="G159" s="257"/>
      <c r="H159" s="257"/>
      <c r="I159" s="257"/>
      <c r="J159" s="124" t="s">
        <v>77</v>
      </c>
      <c r="K159" s="72">
        <f>K162</f>
        <v>2980</v>
      </c>
      <c r="L159" s="151"/>
      <c r="M159" s="111">
        <f t="shared" si="0"/>
        <v>0</v>
      </c>
      <c r="N159" s="79"/>
      <c r="O159" s="159">
        <f t="shared" si="1"/>
        <v>0</v>
      </c>
      <c r="P159" s="72"/>
      <c r="Q159" s="159">
        <f t="shared" si="2"/>
        <v>0</v>
      </c>
      <c r="R159" s="106"/>
    </row>
    <row r="160" spans="2:18" s="1" customFormat="1" x14ac:dyDescent="0.25">
      <c r="B160" s="68"/>
      <c r="C160" s="131"/>
      <c r="D160" s="131"/>
      <c r="E160" s="192" t="s">
        <v>123</v>
      </c>
      <c r="F160" s="195" t="s">
        <v>124</v>
      </c>
      <c r="G160" s="193"/>
      <c r="H160" s="193"/>
      <c r="I160" s="193"/>
      <c r="J160" s="193"/>
      <c r="K160" s="194">
        <v>1150</v>
      </c>
      <c r="L160" s="69"/>
      <c r="M160" s="70"/>
      <c r="N160" s="67"/>
      <c r="O160" s="71"/>
      <c r="P160" s="71"/>
      <c r="Q160" s="71"/>
      <c r="R160" s="21"/>
    </row>
    <row r="161" spans="2:18" s="1" customFormat="1" x14ac:dyDescent="0.25">
      <c r="B161" s="68"/>
      <c r="C161" s="131"/>
      <c r="D161" s="131"/>
      <c r="E161" s="192"/>
      <c r="F161" s="195" t="s">
        <v>125</v>
      </c>
      <c r="G161" s="193"/>
      <c r="H161" s="193"/>
      <c r="I161" s="193"/>
      <c r="J161" s="193"/>
      <c r="K161" s="194">
        <f>915*2</f>
        <v>1830</v>
      </c>
      <c r="L161" s="69"/>
      <c r="M161" s="70"/>
      <c r="N161" s="67"/>
      <c r="O161" s="71"/>
      <c r="P161" s="71"/>
      <c r="Q161" s="71"/>
      <c r="R161" s="21"/>
    </row>
    <row r="162" spans="2:18" s="1" customFormat="1" x14ac:dyDescent="0.25">
      <c r="B162" s="68"/>
      <c r="C162" s="131"/>
      <c r="D162" s="131"/>
      <c r="E162" s="156"/>
      <c r="F162" s="125"/>
      <c r="G162" s="126"/>
      <c r="H162" s="126"/>
      <c r="I162" s="126"/>
      <c r="J162" s="127"/>
      <c r="K162" s="128">
        <f>SUM(K160:K161)</f>
        <v>2980</v>
      </c>
      <c r="L162" s="69"/>
      <c r="M162" s="70"/>
      <c r="N162" s="67"/>
      <c r="O162" s="71"/>
      <c r="P162" s="71"/>
      <c r="Q162" s="71"/>
      <c r="R162" s="21"/>
    </row>
    <row r="163" spans="2:18" s="99" customFormat="1" ht="15" x14ac:dyDescent="0.3">
      <c r="B163" s="98"/>
      <c r="D163" s="84" t="s">
        <v>67</v>
      </c>
      <c r="E163" s="84"/>
      <c r="F163" s="84"/>
      <c r="G163" s="84"/>
      <c r="H163" s="84"/>
      <c r="I163" s="84"/>
      <c r="J163" s="84"/>
      <c r="K163" s="84"/>
      <c r="L163" s="84"/>
      <c r="M163" s="110">
        <f>SUM(M164:M174)</f>
        <v>0</v>
      </c>
      <c r="O163" s="100">
        <f>SUM(O164:O174)</f>
        <v>675.02364999999998</v>
      </c>
      <c r="P163" s="100"/>
      <c r="Q163" s="100">
        <f>SUM(Q164:Q174)</f>
        <v>0</v>
      </c>
      <c r="R163" s="105"/>
    </row>
    <row r="164" spans="2:18" s="1" customFormat="1" ht="27.75" customHeight="1" x14ac:dyDescent="0.25">
      <c r="B164" s="20"/>
      <c r="C164" s="165">
        <v>24</v>
      </c>
      <c r="D164" s="165"/>
      <c r="E164" s="166" t="s">
        <v>146</v>
      </c>
      <c r="F164" s="256" t="s">
        <v>147</v>
      </c>
      <c r="G164" s="257"/>
      <c r="H164" s="257"/>
      <c r="I164" s="257"/>
      <c r="J164" s="124" t="s">
        <v>77</v>
      </c>
      <c r="K164" s="72">
        <f>K166</f>
        <v>915</v>
      </c>
      <c r="L164" s="151"/>
      <c r="M164" s="111">
        <f t="shared" ref="M164" si="30">ROUND(L164*K164,2)</f>
        <v>0</v>
      </c>
      <c r="N164" s="79">
        <v>0.36834</v>
      </c>
      <c r="O164" s="159">
        <f>N164*K164</f>
        <v>337.03109999999998</v>
      </c>
      <c r="P164" s="72"/>
      <c r="Q164" s="159">
        <f t="shared" ref="Q164" si="31">P164*K164</f>
        <v>0</v>
      </c>
      <c r="R164" s="106"/>
    </row>
    <row r="165" spans="2:18" s="1" customFormat="1" x14ac:dyDescent="0.25">
      <c r="B165" s="68"/>
      <c r="C165" s="131"/>
      <c r="D165" s="131"/>
      <c r="E165" s="157"/>
      <c r="F165" s="189" t="s">
        <v>144</v>
      </c>
      <c r="G165" s="155"/>
      <c r="H165" s="155"/>
      <c r="I165" s="155"/>
      <c r="J165" s="155"/>
      <c r="K165" s="158">
        <v>915</v>
      </c>
      <c r="L165" s="69"/>
      <c r="M165" s="70"/>
      <c r="N165" s="67"/>
      <c r="O165" s="71"/>
      <c r="P165" s="71"/>
      <c r="Q165" s="71"/>
      <c r="R165" s="21"/>
    </row>
    <row r="166" spans="2:18" s="1" customFormat="1" x14ac:dyDescent="0.25">
      <c r="B166" s="68"/>
      <c r="C166" s="131"/>
      <c r="D166" s="131"/>
      <c r="E166" s="156"/>
      <c r="F166" s="125"/>
      <c r="G166" s="126"/>
      <c r="H166" s="126"/>
      <c r="I166" s="126"/>
      <c r="J166" s="127"/>
      <c r="K166" s="128">
        <f>SUM(K165:K165)</f>
        <v>915</v>
      </c>
      <c r="L166" s="69"/>
      <c r="M166" s="70"/>
      <c r="N166" s="67"/>
      <c r="O166" s="71"/>
      <c r="P166" s="71"/>
      <c r="Q166" s="71"/>
      <c r="R166" s="21"/>
    </row>
    <row r="167" spans="2:18" s="1" customFormat="1" x14ac:dyDescent="0.25">
      <c r="B167" s="20"/>
      <c r="C167" s="165">
        <v>25</v>
      </c>
      <c r="D167" s="165"/>
      <c r="E167" s="166"/>
      <c r="F167" s="256" t="s">
        <v>148</v>
      </c>
      <c r="G167" s="257"/>
      <c r="H167" s="257"/>
      <c r="I167" s="257"/>
      <c r="J167" s="124" t="s">
        <v>101</v>
      </c>
      <c r="K167" s="72">
        <f>K169</f>
        <v>137.25</v>
      </c>
      <c r="L167" s="151"/>
      <c r="M167" s="111">
        <f t="shared" ref="M167" si="32">ROUND(L167*K167,2)</f>
        <v>0</v>
      </c>
      <c r="N167" s="79">
        <f>O164/K167</f>
        <v>2.4556</v>
      </c>
      <c r="O167" s="159">
        <f t="shared" ref="O167" si="33">N167*K167</f>
        <v>337.03109999999998</v>
      </c>
      <c r="P167" s="72"/>
      <c r="Q167" s="159">
        <f t="shared" ref="Q167" si="34">P167*K167</f>
        <v>0</v>
      </c>
      <c r="R167" s="106"/>
    </row>
    <row r="168" spans="2:18" s="1" customFormat="1" x14ac:dyDescent="0.25">
      <c r="B168" s="68"/>
      <c r="C168" s="131"/>
      <c r="D168" s="131"/>
      <c r="E168" s="157"/>
      <c r="F168" s="189" t="s">
        <v>149</v>
      </c>
      <c r="G168" s="155"/>
      <c r="H168" s="155"/>
      <c r="I168" s="155"/>
      <c r="J168" s="155"/>
      <c r="K168" s="158">
        <f>915*0.15</f>
        <v>137.25</v>
      </c>
      <c r="L168" s="69"/>
      <c r="M168" s="70"/>
      <c r="N168" s="67"/>
      <c r="O168" s="71"/>
      <c r="P168" s="71"/>
      <c r="Q168" s="71"/>
      <c r="R168" s="21"/>
    </row>
    <row r="169" spans="2:18" s="1" customFormat="1" x14ac:dyDescent="0.25">
      <c r="B169" s="68"/>
      <c r="C169" s="131"/>
      <c r="D169" s="131"/>
      <c r="E169" s="156"/>
      <c r="F169" s="125"/>
      <c r="G169" s="126"/>
      <c r="H169" s="126"/>
      <c r="I169" s="126"/>
      <c r="J169" s="127"/>
      <c r="K169" s="128">
        <f>SUM(K168:K168)</f>
        <v>137.25</v>
      </c>
      <c r="L169" s="69"/>
      <c r="M169" s="70"/>
      <c r="N169" s="67"/>
      <c r="O169" s="71"/>
      <c r="P169" s="71"/>
      <c r="Q169" s="71"/>
      <c r="R169" s="21"/>
    </row>
    <row r="170" spans="2:18" s="1" customFormat="1" ht="27.75" customHeight="1" x14ac:dyDescent="0.25">
      <c r="B170" s="20"/>
      <c r="C170" s="165">
        <v>26</v>
      </c>
      <c r="D170" s="165"/>
      <c r="E170" s="166" t="s">
        <v>152</v>
      </c>
      <c r="F170" s="256" t="s">
        <v>150</v>
      </c>
      <c r="G170" s="257"/>
      <c r="H170" s="257"/>
      <c r="I170" s="257"/>
      <c r="J170" s="124" t="s">
        <v>101</v>
      </c>
      <c r="K170" s="72">
        <f>K172</f>
        <v>68.625</v>
      </c>
      <c r="L170" s="151"/>
      <c r="M170" s="111">
        <f t="shared" ref="M170" si="35">ROUND(L170*K170,2)</f>
        <v>0</v>
      </c>
      <c r="N170" s="79">
        <v>0</v>
      </c>
      <c r="O170" s="159">
        <f t="shared" ref="O170" si="36">N170*K170</f>
        <v>0</v>
      </c>
      <c r="P170" s="72"/>
      <c r="Q170" s="159">
        <f t="shared" ref="Q170" si="37">P170*K170</f>
        <v>0</v>
      </c>
      <c r="R170" s="106"/>
    </row>
    <row r="171" spans="2:18" s="1" customFormat="1" x14ac:dyDescent="0.25">
      <c r="B171" s="68"/>
      <c r="C171" s="131"/>
      <c r="D171" s="131"/>
      <c r="E171" s="157"/>
      <c r="F171" s="189" t="s">
        <v>151</v>
      </c>
      <c r="G171" s="155"/>
      <c r="H171" s="155"/>
      <c r="I171" s="155"/>
      <c r="J171" s="155"/>
      <c r="K171" s="158">
        <f>915*0.075</f>
        <v>68.625</v>
      </c>
      <c r="L171" s="69"/>
      <c r="M171" s="70"/>
      <c r="N171" s="67"/>
      <c r="O171" s="71"/>
      <c r="P171" s="71"/>
      <c r="Q171" s="71"/>
      <c r="R171" s="21"/>
    </row>
    <row r="172" spans="2:18" s="1" customFormat="1" x14ac:dyDescent="0.25">
      <c r="B172" s="68"/>
      <c r="C172" s="131"/>
      <c r="D172" s="131"/>
      <c r="E172" s="156"/>
      <c r="F172" s="125"/>
      <c r="G172" s="126"/>
      <c r="H172" s="126"/>
      <c r="I172" s="126"/>
      <c r="J172" s="127"/>
      <c r="K172" s="128">
        <f>SUM(K171:K171)</f>
        <v>68.625</v>
      </c>
      <c r="L172" s="69"/>
      <c r="M172" s="70"/>
      <c r="N172" s="67"/>
      <c r="O172" s="71"/>
      <c r="P172" s="71"/>
      <c r="Q172" s="71"/>
      <c r="R172" s="21"/>
    </row>
    <row r="173" spans="2:18" s="1" customFormat="1" x14ac:dyDescent="0.25">
      <c r="B173" s="20"/>
      <c r="C173" s="170">
        <v>27</v>
      </c>
      <c r="D173" s="170"/>
      <c r="E173" s="171" t="s">
        <v>182</v>
      </c>
      <c r="F173" s="254" t="s">
        <v>183</v>
      </c>
      <c r="G173" s="255"/>
      <c r="H173" s="255"/>
      <c r="I173" s="255"/>
      <c r="J173" s="129" t="s">
        <v>77</v>
      </c>
      <c r="K173" s="73">
        <f>K164</f>
        <v>915</v>
      </c>
      <c r="L173" s="152"/>
      <c r="M173" s="112">
        <f t="shared" ref="M173:M174" si="38">ROUND(L173*K173,2)</f>
        <v>0</v>
      </c>
      <c r="N173" s="80">
        <v>3.0000000000000001E-5</v>
      </c>
      <c r="O173" s="186">
        <f t="shared" ref="O173:O174" si="39">N173*K173</f>
        <v>2.7450000000000002E-2</v>
      </c>
      <c r="P173" s="73"/>
      <c r="Q173" s="186">
        <f t="shared" ref="Q173:Q174" si="40">P173*K173</f>
        <v>0</v>
      </c>
      <c r="R173" s="106"/>
    </row>
    <row r="174" spans="2:18" s="1" customFormat="1" ht="13.5" customHeight="1" x14ac:dyDescent="0.25">
      <c r="B174" s="20"/>
      <c r="C174" s="199">
        <v>28</v>
      </c>
      <c r="D174" s="199"/>
      <c r="E174" s="200"/>
      <c r="F174" s="292" t="s">
        <v>184</v>
      </c>
      <c r="G174" s="293"/>
      <c r="H174" s="293"/>
      <c r="I174" s="293"/>
      <c r="J174" s="201" t="s">
        <v>77</v>
      </c>
      <c r="K174" s="202">
        <f>ROUNDUP(K173*1.02,0)</f>
        <v>934</v>
      </c>
      <c r="L174" s="203"/>
      <c r="M174" s="204">
        <f t="shared" si="38"/>
        <v>0</v>
      </c>
      <c r="N174" s="205">
        <v>1E-3</v>
      </c>
      <c r="O174" s="206">
        <f t="shared" si="39"/>
        <v>0.93400000000000005</v>
      </c>
      <c r="P174" s="202"/>
      <c r="Q174" s="206">
        <f t="shared" si="40"/>
        <v>0</v>
      </c>
      <c r="R174" s="106"/>
    </row>
    <row r="175" spans="2:18" s="99" customFormat="1" ht="15" x14ac:dyDescent="0.3">
      <c r="B175" s="98"/>
      <c r="D175" s="84" t="s">
        <v>68</v>
      </c>
      <c r="E175" s="84"/>
      <c r="F175" s="84"/>
      <c r="G175" s="84"/>
      <c r="H175" s="84"/>
      <c r="I175" s="84"/>
      <c r="J175" s="84"/>
      <c r="K175" s="84"/>
      <c r="L175" s="84"/>
      <c r="M175" s="110">
        <f>SUM(M176:M186)</f>
        <v>0</v>
      </c>
      <c r="O175" s="100">
        <f>SUM(O176:O186)</f>
        <v>120.58599999999998</v>
      </c>
      <c r="P175" s="100"/>
      <c r="Q175" s="100">
        <f>SUM(Q176:Q186)</f>
        <v>0</v>
      </c>
      <c r="R175" s="105"/>
    </row>
    <row r="176" spans="2:18" s="1" customFormat="1" x14ac:dyDescent="0.25">
      <c r="B176" s="20"/>
      <c r="C176" s="165">
        <v>29</v>
      </c>
      <c r="D176" s="165"/>
      <c r="E176" s="166" t="s">
        <v>153</v>
      </c>
      <c r="F176" s="256" t="s">
        <v>180</v>
      </c>
      <c r="G176" s="257"/>
      <c r="H176" s="257"/>
      <c r="I176" s="257"/>
      <c r="J176" s="124" t="s">
        <v>78</v>
      </c>
      <c r="K176" s="72">
        <f>K178</f>
        <v>620</v>
      </c>
      <c r="L176" s="151"/>
      <c r="M176" s="111">
        <f t="shared" ref="M176" si="41">ROUND(L176*K176,2)</f>
        <v>0</v>
      </c>
      <c r="N176" s="79">
        <v>0.188</v>
      </c>
      <c r="O176" s="159">
        <f t="shared" ref="O176" si="42">N176*K176</f>
        <v>116.56</v>
      </c>
      <c r="P176" s="72"/>
      <c r="Q176" s="159">
        <f t="shared" ref="Q176" si="43">P176*K176</f>
        <v>0</v>
      </c>
      <c r="R176" s="106"/>
    </row>
    <row r="177" spans="1:18" s="1" customFormat="1" x14ac:dyDescent="0.25">
      <c r="B177" s="68"/>
      <c r="C177" s="131"/>
      <c r="D177" s="131"/>
      <c r="E177" s="157"/>
      <c r="F177" s="155"/>
      <c r="G177" s="155"/>
      <c r="H177" s="155"/>
      <c r="I177" s="155"/>
      <c r="J177" s="155"/>
      <c r="K177" s="158">
        <v>620</v>
      </c>
      <c r="L177" s="69"/>
      <c r="M177" s="70"/>
      <c r="N177" s="67"/>
      <c r="O177" s="71"/>
      <c r="P177" s="71"/>
      <c r="Q177" s="71"/>
      <c r="R177" s="21"/>
    </row>
    <row r="178" spans="1:18" s="1" customFormat="1" x14ac:dyDescent="0.25">
      <c r="B178" s="68"/>
      <c r="C178" s="131"/>
      <c r="D178" s="131"/>
      <c r="E178" s="156"/>
      <c r="F178" s="125"/>
      <c r="G178" s="126"/>
      <c r="H178" s="126"/>
      <c r="I178" s="126"/>
      <c r="J178" s="127"/>
      <c r="K178" s="128">
        <f>SUM(K177)</f>
        <v>620</v>
      </c>
      <c r="L178" s="69"/>
      <c r="M178" s="70"/>
      <c r="N178" s="67"/>
      <c r="O178" s="71"/>
      <c r="P178" s="71"/>
      <c r="Q178" s="71"/>
      <c r="R178" s="21"/>
    </row>
    <row r="179" spans="1:18" s="1" customFormat="1" x14ac:dyDescent="0.25">
      <c r="B179" s="20"/>
      <c r="C179" s="179">
        <v>30</v>
      </c>
      <c r="D179" s="179"/>
      <c r="E179" s="180"/>
      <c r="F179" s="288" t="s">
        <v>154</v>
      </c>
      <c r="G179" s="289"/>
      <c r="H179" s="289"/>
      <c r="I179" s="289"/>
      <c r="J179" s="160" t="s">
        <v>96</v>
      </c>
      <c r="K179" s="161">
        <f>ROUNDUP(203*1.01,0)</f>
        <v>206</v>
      </c>
      <c r="L179" s="162"/>
      <c r="M179" s="163">
        <f t="shared" ref="M179" si="44">ROUND(L179*K179,2)</f>
        <v>0</v>
      </c>
      <c r="N179" s="164">
        <v>1.67E-2</v>
      </c>
      <c r="O179" s="198">
        <f t="shared" ref="O179" si="45">N179*K179</f>
        <v>3.4401999999999999</v>
      </c>
      <c r="P179" s="161"/>
      <c r="Q179" s="198">
        <f t="shared" ref="Q179" si="46">P179*K179</f>
        <v>0</v>
      </c>
      <c r="R179" s="106"/>
    </row>
    <row r="180" spans="1:18" s="99" customFormat="1" ht="15" x14ac:dyDescent="0.3">
      <c r="B180" s="98"/>
      <c r="C180" s="208">
        <v>31</v>
      </c>
      <c r="D180" s="208"/>
      <c r="E180" s="209"/>
      <c r="F180" s="290" t="s">
        <v>155</v>
      </c>
      <c r="G180" s="291"/>
      <c r="H180" s="291"/>
      <c r="I180" s="291"/>
      <c r="J180" s="210" t="s">
        <v>96</v>
      </c>
      <c r="K180" s="169">
        <f>ROUNDUP(3*1.01,0)</f>
        <v>4</v>
      </c>
      <c r="L180" s="167"/>
      <c r="M180" s="196">
        <f t="shared" ref="M180:M183" si="47">ROUND(L180*K180,2)</f>
        <v>0</v>
      </c>
      <c r="N180" s="168">
        <v>1.12E-2</v>
      </c>
      <c r="O180" s="197">
        <f t="shared" ref="O180:O183" si="48">N180*K180</f>
        <v>4.48E-2</v>
      </c>
      <c r="P180" s="169"/>
      <c r="Q180" s="197">
        <f t="shared" ref="Q180:Q183" si="49">P180*K180</f>
        <v>0</v>
      </c>
      <c r="R180" s="105"/>
    </row>
    <row r="181" spans="1:18" s="99" customFormat="1" ht="15" x14ac:dyDescent="0.3">
      <c r="B181" s="98"/>
      <c r="C181" s="208">
        <v>32</v>
      </c>
      <c r="D181" s="208"/>
      <c r="E181" s="209"/>
      <c r="F181" s="290" t="s">
        <v>156</v>
      </c>
      <c r="G181" s="291"/>
      <c r="H181" s="291"/>
      <c r="I181" s="291"/>
      <c r="J181" s="210" t="s">
        <v>96</v>
      </c>
      <c r="K181" s="169">
        <f>ROUNDUP(4*1.01,0)</f>
        <v>5</v>
      </c>
      <c r="L181" s="167"/>
      <c r="M181" s="196">
        <f t="shared" si="47"/>
        <v>0</v>
      </c>
      <c r="N181" s="168">
        <v>8.2000000000000007E-3</v>
      </c>
      <c r="O181" s="197">
        <f t="shared" si="48"/>
        <v>4.1000000000000002E-2</v>
      </c>
      <c r="P181" s="169"/>
      <c r="Q181" s="197">
        <f t="shared" si="49"/>
        <v>0</v>
      </c>
      <c r="R181" s="105"/>
    </row>
    <row r="182" spans="1:18" s="99" customFormat="1" ht="15" x14ac:dyDescent="0.3">
      <c r="B182" s="98"/>
      <c r="C182" s="208">
        <v>33</v>
      </c>
      <c r="D182" s="208"/>
      <c r="E182" s="209"/>
      <c r="F182" s="290" t="s">
        <v>157</v>
      </c>
      <c r="G182" s="291"/>
      <c r="H182" s="291"/>
      <c r="I182" s="291"/>
      <c r="J182" s="210" t="s">
        <v>96</v>
      </c>
      <c r="K182" s="169">
        <f>ROUNDUP(1*1.01,0)</f>
        <v>2</v>
      </c>
      <c r="L182" s="167"/>
      <c r="M182" s="196">
        <f t="shared" si="47"/>
        <v>0</v>
      </c>
      <c r="N182" s="168">
        <v>5.4999999999999997E-3</v>
      </c>
      <c r="O182" s="197">
        <f t="shared" si="48"/>
        <v>1.0999999999999999E-2</v>
      </c>
      <c r="P182" s="169"/>
      <c r="Q182" s="197">
        <f t="shared" si="49"/>
        <v>0</v>
      </c>
      <c r="R182" s="105"/>
    </row>
    <row r="183" spans="1:18" s="99" customFormat="1" ht="15" x14ac:dyDescent="0.3">
      <c r="B183" s="98"/>
      <c r="C183" s="208">
        <v>34</v>
      </c>
      <c r="D183" s="208"/>
      <c r="E183" s="209"/>
      <c r="F183" s="290" t="s">
        <v>158</v>
      </c>
      <c r="G183" s="291"/>
      <c r="H183" s="291"/>
      <c r="I183" s="291"/>
      <c r="J183" s="210" t="s">
        <v>96</v>
      </c>
      <c r="K183" s="169">
        <f>ROUNDUP(4*1.01,0)</f>
        <v>5</v>
      </c>
      <c r="L183" s="167"/>
      <c r="M183" s="196">
        <f t="shared" si="47"/>
        <v>0</v>
      </c>
      <c r="N183" s="168">
        <v>1.8E-3</v>
      </c>
      <c r="O183" s="197">
        <f t="shared" si="48"/>
        <v>8.9999999999999993E-3</v>
      </c>
      <c r="P183" s="169"/>
      <c r="Q183" s="197">
        <f t="shared" si="49"/>
        <v>0</v>
      </c>
      <c r="R183" s="105"/>
    </row>
    <row r="184" spans="1:18" s="99" customFormat="1" ht="15" x14ac:dyDescent="0.3">
      <c r="B184" s="98"/>
      <c r="C184" s="208">
        <v>35</v>
      </c>
      <c r="D184" s="208"/>
      <c r="E184" s="209"/>
      <c r="F184" s="290" t="s">
        <v>159</v>
      </c>
      <c r="G184" s="291"/>
      <c r="H184" s="291"/>
      <c r="I184" s="291"/>
      <c r="J184" s="210" t="s">
        <v>96</v>
      </c>
      <c r="K184" s="169">
        <v>4</v>
      </c>
      <c r="L184" s="167"/>
      <c r="M184" s="196">
        <f t="shared" ref="M184" si="50">ROUND(L184*K184,2)</f>
        <v>0</v>
      </c>
      <c r="N184" s="168">
        <v>2.0999999999999999E-3</v>
      </c>
      <c r="O184" s="197">
        <f t="shared" ref="O184" si="51">N184*K184</f>
        <v>8.3999999999999995E-3</v>
      </c>
      <c r="P184" s="169"/>
      <c r="Q184" s="197">
        <f t="shared" ref="Q184" si="52">P184*K184</f>
        <v>0</v>
      </c>
      <c r="R184" s="105"/>
    </row>
    <row r="185" spans="1:18" s="99" customFormat="1" ht="15" x14ac:dyDescent="0.3">
      <c r="B185" s="98"/>
      <c r="C185" s="208">
        <v>36</v>
      </c>
      <c r="D185" s="208"/>
      <c r="E185" s="209"/>
      <c r="F185" s="290" t="s">
        <v>160</v>
      </c>
      <c r="G185" s="291"/>
      <c r="H185" s="291"/>
      <c r="I185" s="291"/>
      <c r="J185" s="210" t="s">
        <v>96</v>
      </c>
      <c r="K185" s="169">
        <f>SUM(K179:K183)</f>
        <v>222</v>
      </c>
      <c r="L185" s="167"/>
      <c r="M185" s="196">
        <f t="shared" ref="M185" si="53">ROUND(L185*K185,2)</f>
        <v>0</v>
      </c>
      <c r="N185" s="168">
        <v>1E-4</v>
      </c>
      <c r="O185" s="197">
        <f t="shared" ref="O185" si="54">N185*K185</f>
        <v>2.2200000000000001E-2</v>
      </c>
      <c r="P185" s="169"/>
      <c r="Q185" s="197">
        <f t="shared" ref="Q185" si="55">P185*K185</f>
        <v>0</v>
      </c>
      <c r="R185" s="105"/>
    </row>
    <row r="186" spans="1:18" s="99" customFormat="1" ht="15" x14ac:dyDescent="0.3">
      <c r="B186" s="98"/>
      <c r="C186" s="199">
        <v>37</v>
      </c>
      <c r="D186" s="199"/>
      <c r="E186" s="200"/>
      <c r="F186" s="292" t="s">
        <v>161</v>
      </c>
      <c r="G186" s="293"/>
      <c r="H186" s="293"/>
      <c r="I186" s="293"/>
      <c r="J186" s="201" t="s">
        <v>96</v>
      </c>
      <c r="K186" s="202">
        <v>1498</v>
      </c>
      <c r="L186" s="203"/>
      <c r="M186" s="204">
        <f t="shared" ref="M186" si="56">ROUND(L186*K186,2)</f>
        <v>0</v>
      </c>
      <c r="N186" s="205">
        <v>2.9999999999999997E-4</v>
      </c>
      <c r="O186" s="206">
        <f t="shared" ref="O186" si="57">N186*K186</f>
        <v>0.44939999999999997</v>
      </c>
      <c r="P186" s="202"/>
      <c r="Q186" s="206">
        <f t="shared" ref="Q186" si="58">P186*K186</f>
        <v>0</v>
      </c>
      <c r="R186" s="105"/>
    </row>
    <row r="187" spans="1:18" s="99" customFormat="1" ht="15" x14ac:dyDescent="0.3">
      <c r="B187" s="98"/>
      <c r="D187" s="84" t="s">
        <v>85</v>
      </c>
      <c r="E187" s="84"/>
      <c r="F187" s="84"/>
      <c r="G187" s="84"/>
      <c r="H187" s="84"/>
      <c r="I187" s="84"/>
      <c r="J187" s="84"/>
      <c r="K187" s="84"/>
      <c r="L187" s="84"/>
      <c r="M187" s="110">
        <f>SUM(M188:M188)</f>
        <v>0</v>
      </c>
      <c r="O187" s="100">
        <f>SUM(O188:O188)</f>
        <v>0</v>
      </c>
      <c r="P187" s="100"/>
      <c r="Q187" s="100">
        <f>SUM(Q188:Q188)</f>
        <v>0</v>
      </c>
      <c r="R187" s="105"/>
    </row>
    <row r="188" spans="1:18" s="1" customFormat="1" ht="13.5" customHeight="1" x14ac:dyDescent="0.25">
      <c r="B188" s="20"/>
      <c r="C188" s="165">
        <v>38</v>
      </c>
      <c r="D188" s="165" t="s">
        <v>76</v>
      </c>
      <c r="E188" s="212" t="s">
        <v>97</v>
      </c>
      <c r="F188" s="286" t="s">
        <v>98</v>
      </c>
      <c r="G188" s="287"/>
      <c r="H188" s="287"/>
      <c r="I188" s="287"/>
      <c r="J188" s="124" t="s">
        <v>79</v>
      </c>
      <c r="K188" s="72">
        <f>O116</f>
        <v>795.65965000000006</v>
      </c>
      <c r="L188" s="151"/>
      <c r="M188" s="111">
        <f>ROUND(L188*K188,2)</f>
        <v>0</v>
      </c>
      <c r="N188" s="79">
        <v>0</v>
      </c>
      <c r="O188" s="159">
        <v>0</v>
      </c>
      <c r="P188" s="72">
        <v>0</v>
      </c>
      <c r="Q188" s="159">
        <v>0</v>
      </c>
      <c r="R188" s="21"/>
    </row>
    <row r="189" spans="1:18" s="137" customFormat="1" ht="15" x14ac:dyDescent="0.3">
      <c r="B189" s="138"/>
      <c r="D189" s="84" t="s">
        <v>88</v>
      </c>
      <c r="E189" s="84"/>
      <c r="F189" s="84"/>
      <c r="G189" s="84"/>
      <c r="H189" s="84"/>
      <c r="I189" s="84"/>
      <c r="J189" s="84"/>
      <c r="K189" s="139"/>
      <c r="L189" s="84"/>
      <c r="M189" s="110">
        <f>SUM(M190:M196)</f>
        <v>0</v>
      </c>
      <c r="O189" s="140">
        <f>SUM(O190:O196)</f>
        <v>0</v>
      </c>
      <c r="P189" s="140"/>
      <c r="Q189" s="140">
        <f>SUM(Q190:Q196)</f>
        <v>0</v>
      </c>
      <c r="R189" s="141"/>
    </row>
    <row r="190" spans="1:18" s="1" customFormat="1" x14ac:dyDescent="0.3">
      <c r="A190" s="137"/>
      <c r="B190" s="142"/>
      <c r="C190" s="177">
        <v>39</v>
      </c>
      <c r="D190" s="177" t="s">
        <v>76</v>
      </c>
      <c r="E190" s="213"/>
      <c r="F190" s="284" t="s">
        <v>89</v>
      </c>
      <c r="G190" s="285"/>
      <c r="H190" s="285"/>
      <c r="I190" s="285"/>
      <c r="J190" s="143" t="s">
        <v>86</v>
      </c>
      <c r="K190" s="83">
        <v>1</v>
      </c>
      <c r="L190" s="147"/>
      <c r="M190" s="112">
        <f t="shared" ref="M190:M196" si="59">ROUND(L190*K190,2)</f>
        <v>0</v>
      </c>
      <c r="N190" s="80">
        <v>0</v>
      </c>
      <c r="O190" s="186">
        <f t="shared" ref="O190:O196" si="60">N190*K190</f>
        <v>0</v>
      </c>
      <c r="P190" s="73">
        <v>0</v>
      </c>
      <c r="Q190" s="186">
        <f t="shared" ref="Q190:Q196" si="61">P190*K190</f>
        <v>0</v>
      </c>
      <c r="R190" s="144"/>
    </row>
    <row r="191" spans="1:18" s="1" customFormat="1" x14ac:dyDescent="0.3">
      <c r="A191" s="137"/>
      <c r="B191" s="142"/>
      <c r="C191" s="178">
        <v>40</v>
      </c>
      <c r="D191" s="178" t="s">
        <v>76</v>
      </c>
      <c r="E191" s="214"/>
      <c r="F191" s="282" t="s">
        <v>90</v>
      </c>
      <c r="G191" s="283"/>
      <c r="H191" s="283"/>
      <c r="I191" s="283"/>
      <c r="J191" s="145" t="s">
        <v>86</v>
      </c>
      <c r="K191" s="102">
        <v>1</v>
      </c>
      <c r="L191" s="148"/>
      <c r="M191" s="103">
        <f t="shared" si="59"/>
        <v>0</v>
      </c>
      <c r="N191" s="81">
        <v>0</v>
      </c>
      <c r="O191" s="187">
        <f t="shared" si="60"/>
        <v>0</v>
      </c>
      <c r="P191" s="74">
        <v>0</v>
      </c>
      <c r="Q191" s="187">
        <f t="shared" si="61"/>
        <v>0</v>
      </c>
      <c r="R191" s="144"/>
    </row>
    <row r="192" spans="1:18" s="1" customFormat="1" x14ac:dyDescent="0.3">
      <c r="A192" s="137"/>
      <c r="B192" s="142"/>
      <c r="C192" s="178">
        <v>41</v>
      </c>
      <c r="D192" s="178" t="s">
        <v>76</v>
      </c>
      <c r="E192" s="214"/>
      <c r="F192" s="282" t="s">
        <v>91</v>
      </c>
      <c r="G192" s="283"/>
      <c r="H192" s="283"/>
      <c r="I192" s="283"/>
      <c r="J192" s="145" t="s">
        <v>86</v>
      </c>
      <c r="K192" s="102">
        <v>1</v>
      </c>
      <c r="L192" s="148"/>
      <c r="M192" s="103">
        <f t="shared" si="59"/>
        <v>0</v>
      </c>
      <c r="N192" s="81">
        <v>0</v>
      </c>
      <c r="O192" s="187">
        <f t="shared" si="60"/>
        <v>0</v>
      </c>
      <c r="P192" s="74">
        <v>0</v>
      </c>
      <c r="Q192" s="187">
        <f t="shared" si="61"/>
        <v>0</v>
      </c>
      <c r="R192" s="144"/>
    </row>
    <row r="193" spans="1:18" s="1" customFormat="1" x14ac:dyDescent="0.3">
      <c r="A193" s="137"/>
      <c r="B193" s="142"/>
      <c r="C193" s="178">
        <v>42</v>
      </c>
      <c r="D193" s="178" t="s">
        <v>76</v>
      </c>
      <c r="E193" s="214"/>
      <c r="F193" s="282" t="s">
        <v>92</v>
      </c>
      <c r="G193" s="283"/>
      <c r="H193" s="283"/>
      <c r="I193" s="283"/>
      <c r="J193" s="145" t="s">
        <v>86</v>
      </c>
      <c r="K193" s="102">
        <v>1</v>
      </c>
      <c r="L193" s="148"/>
      <c r="M193" s="103">
        <f t="shared" si="59"/>
        <v>0</v>
      </c>
      <c r="N193" s="81">
        <v>0</v>
      </c>
      <c r="O193" s="187">
        <f t="shared" si="60"/>
        <v>0</v>
      </c>
      <c r="P193" s="74">
        <v>0</v>
      </c>
      <c r="Q193" s="187">
        <f t="shared" si="61"/>
        <v>0</v>
      </c>
      <c r="R193" s="144"/>
    </row>
    <row r="194" spans="1:18" s="1" customFormat="1" x14ac:dyDescent="0.3">
      <c r="A194" s="137"/>
      <c r="B194" s="142"/>
      <c r="C194" s="178">
        <v>43</v>
      </c>
      <c r="D194" s="178" t="s">
        <v>76</v>
      </c>
      <c r="E194" s="214"/>
      <c r="F194" s="282" t="s">
        <v>95</v>
      </c>
      <c r="G194" s="283"/>
      <c r="H194" s="283"/>
      <c r="I194" s="283"/>
      <c r="J194" s="145" t="s">
        <v>86</v>
      </c>
      <c r="K194" s="102">
        <v>1</v>
      </c>
      <c r="L194" s="148"/>
      <c r="M194" s="103">
        <f t="shared" si="59"/>
        <v>0</v>
      </c>
      <c r="N194" s="81">
        <v>0</v>
      </c>
      <c r="O194" s="187">
        <f t="shared" si="60"/>
        <v>0</v>
      </c>
      <c r="P194" s="74">
        <v>0</v>
      </c>
      <c r="Q194" s="187">
        <f t="shared" si="61"/>
        <v>0</v>
      </c>
      <c r="R194" s="144"/>
    </row>
    <row r="195" spans="1:18" s="1" customFormat="1" x14ac:dyDescent="0.3">
      <c r="A195" s="137"/>
      <c r="B195" s="142"/>
      <c r="C195" s="178">
        <v>44</v>
      </c>
      <c r="D195" s="178" t="s">
        <v>76</v>
      </c>
      <c r="E195" s="214"/>
      <c r="F195" s="282" t="s">
        <v>93</v>
      </c>
      <c r="G195" s="283"/>
      <c r="H195" s="283"/>
      <c r="I195" s="283"/>
      <c r="J195" s="145" t="s">
        <v>86</v>
      </c>
      <c r="K195" s="102">
        <v>1</v>
      </c>
      <c r="L195" s="148"/>
      <c r="M195" s="103">
        <f t="shared" si="59"/>
        <v>0</v>
      </c>
      <c r="N195" s="81">
        <v>0</v>
      </c>
      <c r="O195" s="187">
        <f t="shared" si="60"/>
        <v>0</v>
      </c>
      <c r="P195" s="74">
        <v>0</v>
      </c>
      <c r="Q195" s="187">
        <f t="shared" si="61"/>
        <v>0</v>
      </c>
      <c r="R195" s="144"/>
    </row>
    <row r="196" spans="1:18" s="1" customFormat="1" x14ac:dyDescent="0.3">
      <c r="A196" s="137"/>
      <c r="B196" s="142"/>
      <c r="C196" s="174">
        <v>45</v>
      </c>
      <c r="D196" s="174" t="s">
        <v>76</v>
      </c>
      <c r="E196" s="215"/>
      <c r="F196" s="280" t="s">
        <v>94</v>
      </c>
      <c r="G196" s="281"/>
      <c r="H196" s="281"/>
      <c r="I196" s="281"/>
      <c r="J196" s="146" t="s">
        <v>86</v>
      </c>
      <c r="K196" s="113">
        <v>5</v>
      </c>
      <c r="L196" s="149"/>
      <c r="M196" s="114">
        <f t="shared" si="59"/>
        <v>0</v>
      </c>
      <c r="N196" s="82">
        <v>0</v>
      </c>
      <c r="O196" s="188">
        <f t="shared" si="60"/>
        <v>0</v>
      </c>
      <c r="P196" s="75">
        <v>0</v>
      </c>
      <c r="Q196" s="188">
        <f t="shared" si="61"/>
        <v>0</v>
      </c>
      <c r="R196" s="144"/>
    </row>
    <row r="197" spans="1:18" s="1" customFormat="1" ht="6.95" customHeight="1" x14ac:dyDescent="0.25">
      <c r="B197" s="40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92"/>
      <c r="O197" s="92"/>
      <c r="P197" s="92"/>
      <c r="Q197" s="92"/>
      <c r="R197" s="42"/>
    </row>
  </sheetData>
  <mergeCells count="104">
    <mergeCell ref="F139:I139"/>
    <mergeCell ref="F145:I145"/>
    <mergeCell ref="F144:I144"/>
    <mergeCell ref="F154:I154"/>
    <mergeCell ref="F155:I155"/>
    <mergeCell ref="F156:I156"/>
    <mergeCell ref="F142:I142"/>
    <mergeCell ref="F159:I159"/>
    <mergeCell ref="F164:I164"/>
    <mergeCell ref="F148:I148"/>
    <mergeCell ref="F149:I149"/>
    <mergeCell ref="F150:I150"/>
    <mergeCell ref="F170:I170"/>
    <mergeCell ref="F180:I180"/>
    <mergeCell ref="F181:I181"/>
    <mergeCell ref="F176:I176"/>
    <mergeCell ref="F153:I153"/>
    <mergeCell ref="F143:I143"/>
    <mergeCell ref="F167:I167"/>
    <mergeCell ref="F173:I173"/>
    <mergeCell ref="F174:I174"/>
    <mergeCell ref="F196:I196"/>
    <mergeCell ref="F194:I194"/>
    <mergeCell ref="F195:I195"/>
    <mergeCell ref="F192:I192"/>
    <mergeCell ref="F193:I193"/>
    <mergeCell ref="F190:I190"/>
    <mergeCell ref="F191:I191"/>
    <mergeCell ref="F188:I188"/>
    <mergeCell ref="F179:I179"/>
    <mergeCell ref="F182:I182"/>
    <mergeCell ref="F183:I183"/>
    <mergeCell ref="F184:I184"/>
    <mergeCell ref="F185:I185"/>
    <mergeCell ref="F186:I186"/>
    <mergeCell ref="M84:Q84"/>
    <mergeCell ref="O95:Q95"/>
    <mergeCell ref="F105:P105"/>
    <mergeCell ref="M111:Q111"/>
    <mergeCell ref="O93:Q93"/>
    <mergeCell ref="C103:Q103"/>
    <mergeCell ref="O92:Q92"/>
    <mergeCell ref="O97:Q97"/>
    <mergeCell ref="P113:Q113"/>
    <mergeCell ref="L113:M113"/>
    <mergeCell ref="J113:J114"/>
    <mergeCell ref="F113:I114"/>
    <mergeCell ref="D113:D114"/>
    <mergeCell ref="C113:C114"/>
    <mergeCell ref="C86:G86"/>
    <mergeCell ref="O89:Q89"/>
    <mergeCell ref="O88:Q88"/>
    <mergeCell ref="O86:Q86"/>
    <mergeCell ref="K113:K114"/>
    <mergeCell ref="M110:Q110"/>
    <mergeCell ref="O91:Q91"/>
    <mergeCell ref="O90:Q90"/>
    <mergeCell ref="N113:O113"/>
    <mergeCell ref="M108:P108"/>
    <mergeCell ref="M83:Q83"/>
    <mergeCell ref="M81:N81"/>
    <mergeCell ref="H32:J32"/>
    <mergeCell ref="M32:P32"/>
    <mergeCell ref="H33:J33"/>
    <mergeCell ref="M33:P33"/>
    <mergeCell ref="H34:J34"/>
    <mergeCell ref="M34:P34"/>
    <mergeCell ref="H35:J35"/>
    <mergeCell ref="M35:P35"/>
    <mergeCell ref="L37:P37"/>
    <mergeCell ref="C76:Q76"/>
    <mergeCell ref="F78:P78"/>
    <mergeCell ref="F79:P79"/>
    <mergeCell ref="E23:L23"/>
    <mergeCell ref="M26:P26"/>
    <mergeCell ref="M27:P27"/>
    <mergeCell ref="M29:P29"/>
    <mergeCell ref="H31:J31"/>
    <mergeCell ref="M31:P31"/>
    <mergeCell ref="O20:P20"/>
    <mergeCell ref="C1:Q1"/>
    <mergeCell ref="C3:Q3"/>
    <mergeCell ref="F5:P5"/>
    <mergeCell ref="O8:P8"/>
    <mergeCell ref="O10:P10"/>
    <mergeCell ref="O11:P11"/>
    <mergeCell ref="O13:P13"/>
    <mergeCell ref="O14:P14"/>
    <mergeCell ref="O16:P16"/>
    <mergeCell ref="O17:P17"/>
    <mergeCell ref="O19:P19"/>
    <mergeCell ref="F6:P6"/>
    <mergeCell ref="E113:E114"/>
    <mergeCell ref="F106:P106"/>
    <mergeCell ref="F125:I125"/>
    <mergeCell ref="F118:I118"/>
    <mergeCell ref="F136:I136"/>
    <mergeCell ref="F121:I121"/>
    <mergeCell ref="F122:I122"/>
    <mergeCell ref="F126:I126"/>
    <mergeCell ref="F129:I129"/>
    <mergeCell ref="F130:I130"/>
    <mergeCell ref="F131:I131"/>
    <mergeCell ref="F132:I132"/>
  </mergeCells>
  <printOptions horizontalCentered="1"/>
  <pageMargins left="0.19685039370078741" right="0.19685039370078741" top="0.51181102362204722" bottom="0.39370078740157483" header="0" footer="0.19685039370078741"/>
  <pageSetup paperSize="9" scale="75" orientation="portrait" errors="blank" r:id="rId1"/>
  <headerFooter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CAF34-7A73-4577-BB26-E25FFF47D34A}">
  <sheetPr>
    <pageSetUpPr autoPageBreaks="0"/>
  </sheetPr>
  <dimension ref="A1:R197"/>
  <sheetViews>
    <sheetView topLeftCell="A152" workbookViewId="0">
      <selection activeCell="T186" sqref="T186"/>
    </sheetView>
  </sheetViews>
  <sheetFormatPr defaultColWidth="9.28515625" defaultRowHeight="13.5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1.28515625" customWidth="1"/>
    <col min="6" max="7" width="11.140625" customWidth="1"/>
    <col min="8" max="8" width="12.42578125" customWidth="1"/>
    <col min="9" max="9" width="7" customWidth="1"/>
    <col min="10" max="10" width="5.42578125" customWidth="1"/>
    <col min="11" max="11" width="9.28515625" customWidth="1"/>
    <col min="12" max="12" width="8" bestFit="1" customWidth="1"/>
    <col min="13" max="13" width="11.7109375" bestFit="1" customWidth="1"/>
    <col min="14" max="14" width="7.28515625" style="86" bestFit="1" customWidth="1"/>
    <col min="15" max="15" width="11.85546875" style="86" bestFit="1" customWidth="1"/>
    <col min="16" max="16" width="6.7109375" style="86" bestFit="1" customWidth="1"/>
    <col min="17" max="17" width="10" style="86" customWidth="1"/>
    <col min="18" max="18" width="2.140625" customWidth="1"/>
    <col min="19" max="19" width="3.42578125" customWidth="1"/>
  </cols>
  <sheetData>
    <row r="1" spans="2:18" ht="17.25" customHeight="1" x14ac:dyDescent="0.3">
      <c r="C1" s="240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</row>
    <row r="2" spans="2:18" ht="6.95" customHeight="1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85"/>
      <c r="O2" s="85"/>
      <c r="P2" s="85"/>
      <c r="Q2" s="85"/>
      <c r="R2" s="11"/>
    </row>
    <row r="3" spans="2:18" ht="36.950000000000003" customHeight="1" x14ac:dyDescent="0.3">
      <c r="B3" s="12"/>
      <c r="C3" s="232" t="s">
        <v>59</v>
      </c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13"/>
    </row>
    <row r="4" spans="2:18" ht="6.95" customHeight="1" x14ac:dyDescent="0.3">
      <c r="B4" s="12"/>
      <c r="R4" s="13"/>
    </row>
    <row r="5" spans="2:18" s="1" customFormat="1" ht="18" x14ac:dyDescent="0.25">
      <c r="B5" s="20"/>
      <c r="D5" s="16" t="s">
        <v>7</v>
      </c>
      <c r="F5" s="243" t="str">
        <f>'Rekapitulace stavby'!K5</f>
        <v>STEZKA V ULICI NA OSTROVĚ, CHRUDIM</v>
      </c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87"/>
      <c r="R5" s="21"/>
    </row>
    <row r="6" spans="2:18" s="1" customFormat="1" ht="18" x14ac:dyDescent="0.25">
      <c r="B6" s="20"/>
      <c r="D6" s="16" t="s">
        <v>115</v>
      </c>
      <c r="F6" s="243" t="s">
        <v>165</v>
      </c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87"/>
      <c r="R6" s="21"/>
    </row>
    <row r="7" spans="2:18" s="1" customFormat="1" ht="14.45" customHeight="1" x14ac:dyDescent="0.25">
      <c r="B7" s="20"/>
      <c r="D7" s="17" t="s">
        <v>9</v>
      </c>
      <c r="F7" s="15" t="s">
        <v>10</v>
      </c>
      <c r="M7" s="17" t="s">
        <v>11</v>
      </c>
      <c r="N7" s="87"/>
      <c r="O7" s="119" t="s">
        <v>10</v>
      </c>
      <c r="P7" s="87"/>
      <c r="Q7" s="87"/>
      <c r="R7" s="21"/>
    </row>
    <row r="8" spans="2:18" s="1" customFormat="1" ht="14.45" customHeight="1" x14ac:dyDescent="0.25">
      <c r="B8" s="20"/>
      <c r="D8" s="17" t="s">
        <v>13</v>
      </c>
      <c r="F8" s="15"/>
      <c r="M8" s="17" t="s">
        <v>14</v>
      </c>
      <c r="N8" s="87"/>
      <c r="O8" s="264">
        <f>'Rekapitulace stavby'!AN7</f>
        <v>45714</v>
      </c>
      <c r="P8" s="265"/>
      <c r="Q8" s="87"/>
      <c r="R8" s="21"/>
    </row>
    <row r="9" spans="2:18" s="1" customFormat="1" ht="10.9" customHeight="1" x14ac:dyDescent="0.25">
      <c r="B9" s="20"/>
      <c r="N9" s="87"/>
      <c r="O9" s="87"/>
      <c r="P9" s="87"/>
      <c r="Q9" s="87"/>
      <c r="R9" s="21"/>
    </row>
    <row r="10" spans="2:18" s="1" customFormat="1" ht="14.45" customHeight="1" x14ac:dyDescent="0.25">
      <c r="B10" s="20"/>
      <c r="D10" s="17" t="s">
        <v>17</v>
      </c>
      <c r="F10" s="1" t="str">
        <f>'Rekapitulace stavby'!K9</f>
        <v>Chrudim</v>
      </c>
      <c r="M10" s="17" t="s">
        <v>18</v>
      </c>
      <c r="N10" s="87"/>
      <c r="O10" s="266"/>
      <c r="P10" s="267"/>
      <c r="Q10" s="87"/>
      <c r="R10" s="21"/>
    </row>
    <row r="11" spans="2:18" s="1" customFormat="1" ht="18" customHeight="1" x14ac:dyDescent="0.25">
      <c r="B11" s="20"/>
      <c r="E11" s="15" t="s">
        <v>19</v>
      </c>
      <c r="M11" s="17" t="s">
        <v>20</v>
      </c>
      <c r="N11" s="87"/>
      <c r="O11" s="263" t="s">
        <v>10</v>
      </c>
      <c r="P11" s="250"/>
      <c r="Q11" s="87"/>
      <c r="R11" s="21"/>
    </row>
    <row r="12" spans="2:18" s="1" customFormat="1" ht="6.95" customHeight="1" x14ac:dyDescent="0.25">
      <c r="B12" s="20"/>
      <c r="N12" s="87"/>
      <c r="O12" s="87"/>
      <c r="P12" s="87"/>
      <c r="Q12" s="87"/>
      <c r="R12" s="21"/>
    </row>
    <row r="13" spans="2:18" s="1" customFormat="1" ht="14.45" customHeight="1" x14ac:dyDescent="0.25">
      <c r="B13" s="20"/>
      <c r="D13" s="17" t="s">
        <v>21</v>
      </c>
      <c r="M13" s="17" t="s">
        <v>18</v>
      </c>
      <c r="N13" s="87"/>
      <c r="O13" s="263" t="s">
        <v>10</v>
      </c>
      <c r="P13" s="250"/>
      <c r="Q13" s="87"/>
      <c r="R13" s="21"/>
    </row>
    <row r="14" spans="2:18" s="1" customFormat="1" ht="18" customHeight="1" x14ac:dyDescent="0.25">
      <c r="B14" s="20"/>
      <c r="E14" s="15" t="s">
        <v>19</v>
      </c>
      <c r="M14" s="17" t="s">
        <v>20</v>
      </c>
      <c r="N14" s="87"/>
      <c r="O14" s="263" t="s">
        <v>10</v>
      </c>
      <c r="P14" s="250"/>
      <c r="Q14" s="87"/>
      <c r="R14" s="21"/>
    </row>
    <row r="15" spans="2:18" s="1" customFormat="1" ht="6.95" customHeight="1" x14ac:dyDescent="0.25">
      <c r="B15" s="20"/>
      <c r="N15" s="87"/>
      <c r="O15" s="87"/>
      <c r="P15" s="87"/>
      <c r="Q15" s="87"/>
      <c r="R15" s="21"/>
    </row>
    <row r="16" spans="2:18" s="1" customFormat="1" ht="14.45" customHeight="1" x14ac:dyDescent="0.25">
      <c r="B16" s="20"/>
      <c r="D16" s="17" t="s">
        <v>22</v>
      </c>
      <c r="M16" s="17" t="s">
        <v>18</v>
      </c>
      <c r="N16" s="87"/>
      <c r="O16" s="263" t="s">
        <v>10</v>
      </c>
      <c r="P16" s="250"/>
      <c r="Q16" s="87"/>
      <c r="R16" s="21"/>
    </row>
    <row r="17" spans="2:18" s="1" customFormat="1" ht="18" customHeight="1" x14ac:dyDescent="0.25">
      <c r="B17" s="20"/>
      <c r="E17" s="15" t="s">
        <v>19</v>
      </c>
      <c r="M17" s="17" t="s">
        <v>20</v>
      </c>
      <c r="N17" s="87"/>
      <c r="O17" s="263" t="s">
        <v>10</v>
      </c>
      <c r="P17" s="250"/>
      <c r="Q17" s="87"/>
      <c r="R17" s="21"/>
    </row>
    <row r="18" spans="2:18" s="1" customFormat="1" ht="6.95" customHeight="1" x14ac:dyDescent="0.25">
      <c r="B18" s="20"/>
      <c r="N18" s="87"/>
      <c r="O18" s="87"/>
      <c r="P18" s="87"/>
      <c r="Q18" s="87"/>
      <c r="R18" s="21"/>
    </row>
    <row r="19" spans="2:18" s="1" customFormat="1" ht="14.45" customHeight="1" x14ac:dyDescent="0.25">
      <c r="B19" s="20"/>
      <c r="D19" s="17" t="s">
        <v>24</v>
      </c>
      <c r="M19" s="17" t="s">
        <v>18</v>
      </c>
      <c r="N19" s="87"/>
      <c r="O19" s="263" t="s">
        <v>10</v>
      </c>
      <c r="P19" s="250"/>
      <c r="Q19" s="87"/>
      <c r="R19" s="21"/>
    </row>
    <row r="20" spans="2:18" s="1" customFormat="1" ht="18" customHeight="1" x14ac:dyDescent="0.25">
      <c r="B20" s="20"/>
      <c r="E20" s="15" t="s">
        <v>19</v>
      </c>
      <c r="M20" s="17" t="s">
        <v>20</v>
      </c>
      <c r="N20" s="87"/>
      <c r="O20" s="263" t="s">
        <v>10</v>
      </c>
      <c r="P20" s="250"/>
      <c r="Q20" s="87"/>
      <c r="R20" s="21"/>
    </row>
    <row r="21" spans="2:18" s="1" customFormat="1" ht="6.95" customHeight="1" x14ac:dyDescent="0.25">
      <c r="B21" s="20"/>
      <c r="N21" s="87"/>
      <c r="O21" s="87"/>
      <c r="P21" s="87"/>
      <c r="Q21" s="87"/>
      <c r="R21" s="21"/>
    </row>
    <row r="22" spans="2:18" s="1" customFormat="1" ht="14.45" customHeight="1" x14ac:dyDescent="0.25">
      <c r="B22" s="20"/>
      <c r="D22" s="17" t="s">
        <v>25</v>
      </c>
      <c r="N22" s="87"/>
      <c r="O22" s="87"/>
      <c r="P22" s="87"/>
      <c r="Q22" s="87"/>
      <c r="R22" s="21"/>
    </row>
    <row r="23" spans="2:18" s="1" customFormat="1" ht="22.5" customHeight="1" x14ac:dyDescent="0.25">
      <c r="B23" s="20"/>
      <c r="E23" s="244" t="s">
        <v>10</v>
      </c>
      <c r="F23" s="226"/>
      <c r="G23" s="226"/>
      <c r="H23" s="226"/>
      <c r="I23" s="226"/>
      <c r="J23" s="226"/>
      <c r="K23" s="226"/>
      <c r="L23" s="226"/>
      <c r="N23" s="87"/>
      <c r="O23" s="87"/>
      <c r="P23" s="87"/>
      <c r="Q23" s="87"/>
      <c r="R23" s="21"/>
    </row>
    <row r="24" spans="2:18" s="1" customFormat="1" ht="6.95" customHeight="1" x14ac:dyDescent="0.25">
      <c r="B24" s="20"/>
      <c r="N24" s="87"/>
      <c r="O24" s="87"/>
      <c r="P24" s="87"/>
      <c r="Q24" s="87"/>
      <c r="R24" s="21"/>
    </row>
    <row r="25" spans="2:18" s="1" customFormat="1" ht="6.95" customHeight="1" x14ac:dyDescent="0.25">
      <c r="B25" s="2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88"/>
      <c r="O25" s="88"/>
      <c r="P25" s="88"/>
      <c r="Q25" s="87"/>
      <c r="R25" s="21"/>
    </row>
    <row r="26" spans="2:18" s="1" customFormat="1" ht="14.45" customHeight="1" x14ac:dyDescent="0.25">
      <c r="B26" s="20"/>
      <c r="D26" s="120" t="s">
        <v>60</v>
      </c>
      <c r="H26" s="87"/>
      <c r="I26" s="87"/>
      <c r="J26" s="87"/>
      <c r="K26" s="87"/>
      <c r="L26" s="87"/>
      <c r="M26" s="245">
        <f>O88</f>
        <v>0</v>
      </c>
      <c r="N26" s="250"/>
      <c r="O26" s="250"/>
      <c r="P26" s="250"/>
      <c r="Q26" s="87"/>
      <c r="R26" s="21"/>
    </row>
    <row r="27" spans="2:18" s="1" customFormat="1" ht="14.45" customHeight="1" x14ac:dyDescent="0.25">
      <c r="B27" s="20"/>
      <c r="D27" s="19" t="s">
        <v>61</v>
      </c>
      <c r="H27" s="87"/>
      <c r="I27" s="87"/>
      <c r="J27" s="87"/>
      <c r="K27" s="87"/>
      <c r="L27" s="87"/>
      <c r="M27" s="245">
        <f>O95</f>
        <v>0</v>
      </c>
      <c r="N27" s="250"/>
      <c r="O27" s="250"/>
      <c r="P27" s="250"/>
      <c r="Q27" s="87"/>
      <c r="R27" s="21"/>
    </row>
    <row r="28" spans="2:18" s="1" customFormat="1" ht="6.95" customHeight="1" x14ac:dyDescent="0.25">
      <c r="B28" s="20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21"/>
    </row>
    <row r="29" spans="2:18" s="1" customFormat="1" ht="25.35" customHeight="1" x14ac:dyDescent="0.25">
      <c r="B29" s="20"/>
      <c r="D29" s="121" t="s">
        <v>28</v>
      </c>
      <c r="H29" s="87"/>
      <c r="I29" s="87"/>
      <c r="J29" s="87"/>
      <c r="K29" s="87"/>
      <c r="L29" s="87"/>
      <c r="M29" s="262">
        <f>ROUND(M26+M27,2)</f>
        <v>0</v>
      </c>
      <c r="N29" s="250"/>
      <c r="O29" s="250"/>
      <c r="P29" s="250"/>
      <c r="Q29" s="87"/>
      <c r="R29" s="21"/>
    </row>
    <row r="30" spans="2:18" s="1" customFormat="1" ht="6.95" customHeight="1" x14ac:dyDescent="0.25">
      <c r="B30" s="20"/>
      <c r="D30" s="32"/>
      <c r="E30" s="32"/>
      <c r="F30" s="32"/>
      <c r="G30" s="32"/>
      <c r="H30" s="88"/>
      <c r="I30" s="88"/>
      <c r="J30" s="88"/>
      <c r="K30" s="88"/>
      <c r="L30" s="88"/>
      <c r="M30" s="88"/>
      <c r="N30" s="88"/>
      <c r="O30" s="88"/>
      <c r="P30" s="88"/>
      <c r="Q30" s="87"/>
      <c r="R30" s="21"/>
    </row>
    <row r="31" spans="2:18" s="1" customFormat="1" ht="14.45" customHeight="1" x14ac:dyDescent="0.25">
      <c r="B31" s="20"/>
      <c r="D31" s="25" t="s">
        <v>29</v>
      </c>
      <c r="E31" s="25" t="s">
        <v>30</v>
      </c>
      <c r="F31" s="122">
        <v>0.21</v>
      </c>
      <c r="G31" s="123" t="s">
        <v>31</v>
      </c>
      <c r="H31" s="224">
        <f>M29</f>
        <v>0</v>
      </c>
      <c r="I31" s="250"/>
      <c r="J31" s="250"/>
      <c r="K31" s="87"/>
      <c r="L31" s="87"/>
      <c r="M31" s="224">
        <f>H31*F31</f>
        <v>0</v>
      </c>
      <c r="N31" s="250"/>
      <c r="O31" s="250"/>
      <c r="P31" s="250"/>
      <c r="Q31" s="87"/>
      <c r="R31" s="21"/>
    </row>
    <row r="32" spans="2:18" s="1" customFormat="1" ht="14.45" customHeight="1" x14ac:dyDescent="0.25">
      <c r="B32" s="20"/>
      <c r="E32" s="25" t="s">
        <v>32</v>
      </c>
      <c r="F32" s="122">
        <v>0.12</v>
      </c>
      <c r="G32" s="123" t="s">
        <v>31</v>
      </c>
      <c r="H32" s="224"/>
      <c r="I32" s="250"/>
      <c r="J32" s="250"/>
      <c r="K32" s="87"/>
      <c r="L32" s="87"/>
      <c r="M32" s="224"/>
      <c r="N32" s="250"/>
      <c r="O32" s="250"/>
      <c r="P32" s="250"/>
      <c r="Q32" s="87"/>
      <c r="R32" s="21"/>
    </row>
    <row r="33" spans="2:18" s="1" customFormat="1" ht="14.45" hidden="1" customHeight="1" x14ac:dyDescent="0.25">
      <c r="B33" s="20"/>
      <c r="E33" s="25" t="s">
        <v>33</v>
      </c>
      <c r="F33" s="122">
        <v>0.21</v>
      </c>
      <c r="G33" s="123" t="s">
        <v>31</v>
      </c>
      <c r="H33" s="224" t="e">
        <f>ROUND((SUM(#REF!)+SUM(#REF!)), 2)</f>
        <v>#REF!</v>
      </c>
      <c r="I33" s="250"/>
      <c r="J33" s="250"/>
      <c r="K33" s="87"/>
      <c r="L33" s="87"/>
      <c r="M33" s="224">
        <v>0</v>
      </c>
      <c r="N33" s="250"/>
      <c r="O33" s="250"/>
      <c r="P33" s="250"/>
      <c r="Q33" s="87"/>
      <c r="R33" s="21"/>
    </row>
    <row r="34" spans="2:18" s="1" customFormat="1" ht="14.45" hidden="1" customHeight="1" x14ac:dyDescent="0.25">
      <c r="B34" s="20"/>
      <c r="E34" s="25" t="s">
        <v>34</v>
      </c>
      <c r="F34" s="122">
        <v>0.15</v>
      </c>
      <c r="G34" s="123" t="s">
        <v>31</v>
      </c>
      <c r="H34" s="224" t="e">
        <f>ROUND((SUM(#REF!)+SUM(#REF!)), 2)</f>
        <v>#REF!</v>
      </c>
      <c r="I34" s="250"/>
      <c r="J34" s="250"/>
      <c r="K34" s="87"/>
      <c r="L34" s="87"/>
      <c r="M34" s="224">
        <v>0</v>
      </c>
      <c r="N34" s="250"/>
      <c r="O34" s="250"/>
      <c r="P34" s="250"/>
      <c r="Q34" s="87"/>
      <c r="R34" s="21"/>
    </row>
    <row r="35" spans="2:18" s="1" customFormat="1" ht="14.45" hidden="1" customHeight="1" x14ac:dyDescent="0.25">
      <c r="B35" s="20"/>
      <c r="E35" s="25" t="s">
        <v>35</v>
      </c>
      <c r="F35" s="122">
        <v>0</v>
      </c>
      <c r="G35" s="123" t="s">
        <v>31</v>
      </c>
      <c r="H35" s="224" t="e">
        <f>ROUND((SUM(#REF!)+SUM(#REF!)), 2)</f>
        <v>#REF!</v>
      </c>
      <c r="I35" s="250"/>
      <c r="J35" s="250"/>
      <c r="K35" s="87"/>
      <c r="L35" s="87"/>
      <c r="M35" s="224">
        <v>0</v>
      </c>
      <c r="N35" s="250"/>
      <c r="O35" s="250"/>
      <c r="P35" s="250"/>
      <c r="Q35" s="87"/>
      <c r="R35" s="21"/>
    </row>
    <row r="36" spans="2:18" s="1" customFormat="1" ht="6.95" customHeight="1" x14ac:dyDescent="0.25">
      <c r="B36" s="20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21"/>
    </row>
    <row r="37" spans="2:18" s="1" customFormat="1" ht="25.35" customHeight="1" x14ac:dyDescent="0.25">
      <c r="B37" s="20"/>
      <c r="D37" s="62" t="s">
        <v>36</v>
      </c>
      <c r="E37" s="52"/>
      <c r="F37" s="52"/>
      <c r="G37" s="63" t="s">
        <v>37</v>
      </c>
      <c r="H37" s="135" t="s">
        <v>38</v>
      </c>
      <c r="I37" s="136"/>
      <c r="J37" s="136"/>
      <c r="K37" s="136"/>
      <c r="L37" s="268">
        <f>SUM(M29:M35)</f>
        <v>0</v>
      </c>
      <c r="M37" s="269"/>
      <c r="N37" s="269"/>
      <c r="O37" s="269"/>
      <c r="P37" s="270"/>
      <c r="Q37" s="87"/>
      <c r="R37" s="21"/>
    </row>
    <row r="38" spans="2:18" s="1" customFormat="1" ht="14.45" customHeight="1" x14ac:dyDescent="0.25">
      <c r="B38" s="20"/>
      <c r="N38" s="87"/>
      <c r="O38" s="87"/>
      <c r="P38" s="87"/>
      <c r="Q38" s="87"/>
      <c r="R38" s="21"/>
    </row>
    <row r="39" spans="2:18" s="1" customFormat="1" ht="14.45" customHeight="1" x14ac:dyDescent="0.25">
      <c r="B39" s="20"/>
      <c r="N39" s="87"/>
      <c r="O39" s="87"/>
      <c r="P39" s="87"/>
      <c r="Q39" s="87"/>
      <c r="R39" s="21"/>
    </row>
    <row r="40" spans="2:18" x14ac:dyDescent="0.3">
      <c r="B40" s="12"/>
      <c r="R40" s="13"/>
    </row>
    <row r="41" spans="2:18" x14ac:dyDescent="0.3">
      <c r="B41" s="12"/>
      <c r="R41" s="13"/>
    </row>
    <row r="42" spans="2:18" x14ac:dyDescent="0.3">
      <c r="B42" s="12"/>
      <c r="R42" s="13"/>
    </row>
    <row r="43" spans="2:18" x14ac:dyDescent="0.3">
      <c r="B43" s="12"/>
      <c r="R43" s="13"/>
    </row>
    <row r="44" spans="2:18" x14ac:dyDescent="0.3">
      <c r="B44" s="12"/>
      <c r="R44" s="13"/>
    </row>
    <row r="45" spans="2:18" x14ac:dyDescent="0.3">
      <c r="B45" s="12"/>
      <c r="R45" s="13"/>
    </row>
    <row r="46" spans="2:18" x14ac:dyDescent="0.3">
      <c r="B46" s="12"/>
      <c r="R46" s="13"/>
    </row>
    <row r="47" spans="2:18" x14ac:dyDescent="0.3">
      <c r="B47" s="12"/>
      <c r="R47" s="13"/>
    </row>
    <row r="48" spans="2:18" x14ac:dyDescent="0.3">
      <c r="B48" s="12"/>
      <c r="R48" s="13"/>
    </row>
    <row r="49" spans="2:18" x14ac:dyDescent="0.3">
      <c r="B49" s="12"/>
      <c r="R49" s="13"/>
    </row>
    <row r="50" spans="2:18" s="1" customFormat="1" ht="15" x14ac:dyDescent="0.25">
      <c r="B50" s="20"/>
      <c r="D50" s="31" t="s">
        <v>39</v>
      </c>
      <c r="E50" s="32"/>
      <c r="F50" s="32"/>
      <c r="G50" s="32"/>
      <c r="H50" s="33"/>
      <c r="J50" s="31" t="s">
        <v>40</v>
      </c>
      <c r="K50" s="32"/>
      <c r="L50" s="32"/>
      <c r="M50" s="32"/>
      <c r="N50" s="88"/>
      <c r="O50" s="88"/>
      <c r="P50" s="89"/>
      <c r="Q50" s="87"/>
      <c r="R50" s="21"/>
    </row>
    <row r="51" spans="2:18" x14ac:dyDescent="0.3">
      <c r="B51" s="12"/>
      <c r="D51" s="34"/>
      <c r="H51" s="35"/>
      <c r="J51" s="34"/>
      <c r="P51" s="90"/>
      <c r="R51" s="13"/>
    </row>
    <row r="52" spans="2:18" x14ac:dyDescent="0.3">
      <c r="B52" s="12"/>
      <c r="D52" s="34"/>
      <c r="H52" s="35"/>
      <c r="J52" s="34"/>
      <c r="P52" s="90"/>
      <c r="R52" s="13"/>
    </row>
    <row r="53" spans="2:18" x14ac:dyDescent="0.3">
      <c r="B53" s="12"/>
      <c r="D53" s="34"/>
      <c r="H53" s="35"/>
      <c r="J53" s="34"/>
      <c r="P53" s="90"/>
      <c r="R53" s="13"/>
    </row>
    <row r="54" spans="2:18" x14ac:dyDescent="0.3">
      <c r="B54" s="12"/>
      <c r="D54" s="34"/>
      <c r="H54" s="35"/>
      <c r="J54" s="34"/>
      <c r="P54" s="90"/>
      <c r="R54" s="13"/>
    </row>
    <row r="55" spans="2:18" x14ac:dyDescent="0.3">
      <c r="B55" s="12"/>
      <c r="D55" s="34"/>
      <c r="H55" s="35"/>
      <c r="J55" s="34"/>
      <c r="P55" s="90"/>
      <c r="R55" s="13"/>
    </row>
    <row r="56" spans="2:18" x14ac:dyDescent="0.3">
      <c r="B56" s="12"/>
      <c r="D56" s="34"/>
      <c r="H56" s="35"/>
      <c r="J56" s="34"/>
      <c r="P56" s="90"/>
      <c r="R56" s="13"/>
    </row>
    <row r="57" spans="2:18" x14ac:dyDescent="0.3">
      <c r="B57" s="12"/>
      <c r="D57" s="34"/>
      <c r="H57" s="35"/>
      <c r="J57" s="34"/>
      <c r="P57" s="90"/>
      <c r="R57" s="13"/>
    </row>
    <row r="58" spans="2:18" x14ac:dyDescent="0.3">
      <c r="B58" s="12"/>
      <c r="D58" s="34"/>
      <c r="H58" s="35"/>
      <c r="J58" s="34"/>
      <c r="P58" s="90"/>
      <c r="R58" s="13"/>
    </row>
    <row r="59" spans="2:18" s="1" customFormat="1" ht="15" x14ac:dyDescent="0.25">
      <c r="B59" s="20"/>
      <c r="D59" s="36" t="s">
        <v>41</v>
      </c>
      <c r="E59" s="37"/>
      <c r="F59" s="37"/>
      <c r="G59" s="38" t="s">
        <v>42</v>
      </c>
      <c r="H59" s="39"/>
      <c r="J59" s="36" t="s">
        <v>41</v>
      </c>
      <c r="K59" s="37"/>
      <c r="L59" s="37"/>
      <c r="M59" s="37"/>
      <c r="N59" s="95" t="s">
        <v>42</v>
      </c>
      <c r="O59" s="96"/>
      <c r="P59" s="91"/>
      <c r="Q59" s="87"/>
      <c r="R59" s="21"/>
    </row>
    <row r="60" spans="2:18" x14ac:dyDescent="0.3">
      <c r="B60" s="12"/>
      <c r="R60" s="13"/>
    </row>
    <row r="61" spans="2:18" s="1" customFormat="1" ht="15" x14ac:dyDescent="0.25">
      <c r="B61" s="20"/>
      <c r="D61" s="31" t="s">
        <v>43</v>
      </c>
      <c r="E61" s="32"/>
      <c r="F61" s="32"/>
      <c r="G61" s="32"/>
      <c r="H61" s="33"/>
      <c r="J61" s="31" t="s">
        <v>44</v>
      </c>
      <c r="K61" s="32"/>
      <c r="L61" s="32"/>
      <c r="M61" s="32"/>
      <c r="N61" s="88"/>
      <c r="O61" s="88"/>
      <c r="P61" s="89"/>
      <c r="Q61" s="87"/>
      <c r="R61" s="21"/>
    </row>
    <row r="62" spans="2:18" x14ac:dyDescent="0.3">
      <c r="B62" s="12"/>
      <c r="D62" s="34"/>
      <c r="H62" s="35"/>
      <c r="J62" s="34"/>
      <c r="P62" s="90"/>
      <c r="R62" s="13"/>
    </row>
    <row r="63" spans="2:18" x14ac:dyDescent="0.3">
      <c r="B63" s="12"/>
      <c r="D63" s="34"/>
      <c r="H63" s="35"/>
      <c r="J63" s="34"/>
      <c r="P63" s="90"/>
      <c r="R63" s="13"/>
    </row>
    <row r="64" spans="2:18" x14ac:dyDescent="0.3">
      <c r="B64" s="12"/>
      <c r="D64" s="34"/>
      <c r="H64" s="35"/>
      <c r="J64" s="34"/>
      <c r="P64" s="90"/>
      <c r="R64" s="13"/>
    </row>
    <row r="65" spans="2:18" x14ac:dyDescent="0.3">
      <c r="B65" s="12"/>
      <c r="D65" s="34"/>
      <c r="H65" s="35"/>
      <c r="J65" s="34"/>
      <c r="P65" s="90"/>
      <c r="R65" s="13"/>
    </row>
    <row r="66" spans="2:18" x14ac:dyDescent="0.3">
      <c r="B66" s="12"/>
      <c r="D66" s="34"/>
      <c r="H66" s="35"/>
      <c r="J66" s="34"/>
      <c r="P66" s="90"/>
      <c r="R66" s="13"/>
    </row>
    <row r="67" spans="2:18" x14ac:dyDescent="0.3">
      <c r="B67" s="12"/>
      <c r="D67" s="34"/>
      <c r="H67" s="35"/>
      <c r="J67" s="34"/>
      <c r="P67" s="90"/>
      <c r="R67" s="13"/>
    </row>
    <row r="68" spans="2:18" x14ac:dyDescent="0.3">
      <c r="B68" s="12"/>
      <c r="D68" s="34"/>
      <c r="H68" s="35"/>
      <c r="J68" s="34"/>
      <c r="P68" s="90"/>
      <c r="R68" s="13"/>
    </row>
    <row r="69" spans="2:18" x14ac:dyDescent="0.3">
      <c r="B69" s="12"/>
      <c r="D69" s="34"/>
      <c r="H69" s="35"/>
      <c r="J69" s="34"/>
      <c r="P69" s="90"/>
      <c r="R69" s="13"/>
    </row>
    <row r="70" spans="2:18" s="1" customFormat="1" ht="15" x14ac:dyDescent="0.25">
      <c r="B70" s="20"/>
      <c r="D70" s="36" t="s">
        <v>41</v>
      </c>
      <c r="E70" s="37"/>
      <c r="F70" s="37"/>
      <c r="G70" s="38" t="s">
        <v>42</v>
      </c>
      <c r="H70" s="39"/>
      <c r="J70" s="36" t="s">
        <v>41</v>
      </c>
      <c r="K70" s="37"/>
      <c r="L70" s="37"/>
      <c r="M70" s="37"/>
      <c r="N70" s="95" t="s">
        <v>42</v>
      </c>
      <c r="O70" s="96"/>
      <c r="P70" s="91"/>
      <c r="Q70" s="87"/>
      <c r="R70" s="21"/>
    </row>
    <row r="71" spans="2:18" s="1" customFormat="1" ht="14.45" customHeight="1" x14ac:dyDescent="0.25"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92"/>
      <c r="O71" s="92"/>
      <c r="P71" s="92"/>
      <c r="Q71" s="92"/>
      <c r="R71" s="42"/>
    </row>
    <row r="75" spans="2:18" s="1" customFormat="1" ht="6.95" customHeight="1" x14ac:dyDescent="0.25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93"/>
      <c r="O75" s="93"/>
      <c r="P75" s="93"/>
      <c r="Q75" s="93"/>
      <c r="R75" s="45"/>
    </row>
    <row r="76" spans="2:18" s="1" customFormat="1" ht="36.950000000000003" customHeight="1" x14ac:dyDescent="0.25">
      <c r="B76" s="20"/>
      <c r="C76" s="232" t="s">
        <v>62</v>
      </c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1"/>
    </row>
    <row r="77" spans="2:18" s="1" customFormat="1" ht="6.95" customHeight="1" x14ac:dyDescent="0.25">
      <c r="B77" s="20"/>
      <c r="N77" s="87"/>
      <c r="O77" s="87"/>
      <c r="P77" s="87"/>
      <c r="Q77" s="87"/>
      <c r="R77" s="21"/>
    </row>
    <row r="78" spans="2:18" s="1" customFormat="1" ht="18" x14ac:dyDescent="0.25">
      <c r="B78" s="20"/>
      <c r="C78" s="49" t="s">
        <v>7</v>
      </c>
      <c r="F78" s="234" t="str">
        <f>F5</f>
        <v>STEZKA V ULICI NA OSTROVĚ, CHRUDIM</v>
      </c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87"/>
      <c r="R78" s="21"/>
    </row>
    <row r="79" spans="2:18" s="1" customFormat="1" ht="18" x14ac:dyDescent="0.25">
      <c r="B79" s="20"/>
      <c r="C79" s="16" t="s">
        <v>115</v>
      </c>
      <c r="F79" s="234" t="str">
        <f>F6</f>
        <v>IO.101 - KOMUNIKACE - část 2</v>
      </c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87"/>
      <c r="R79" s="21"/>
    </row>
    <row r="80" spans="2:18" s="1" customFormat="1" ht="6.95" customHeight="1" x14ac:dyDescent="0.25">
      <c r="B80" s="20"/>
      <c r="N80" s="87"/>
      <c r="O80" s="87"/>
      <c r="P80" s="87"/>
      <c r="Q80" s="87"/>
      <c r="R80" s="21"/>
    </row>
    <row r="81" spans="2:18" s="1" customFormat="1" ht="18" customHeight="1" x14ac:dyDescent="0.25">
      <c r="B81" s="20"/>
      <c r="C81" s="17" t="s">
        <v>13</v>
      </c>
      <c r="F81" s="15"/>
      <c r="K81" s="17" t="s">
        <v>14</v>
      </c>
      <c r="M81" s="233">
        <f>IF(O8="","",O8)</f>
        <v>45714</v>
      </c>
      <c r="N81" s="233"/>
      <c r="Q81" s="87"/>
      <c r="R81" s="21"/>
    </row>
    <row r="82" spans="2:18" s="1" customFormat="1" ht="6.95" customHeight="1" x14ac:dyDescent="0.25">
      <c r="B82" s="20"/>
      <c r="N82" s="87"/>
      <c r="O82" s="87"/>
      <c r="P82" s="87"/>
      <c r="Q82" s="87"/>
      <c r="R82" s="21"/>
    </row>
    <row r="83" spans="2:18" s="1" customFormat="1" ht="15" x14ac:dyDescent="0.25">
      <c r="B83" s="20"/>
      <c r="C83" s="17" t="s">
        <v>17</v>
      </c>
      <c r="F83" s="15" t="str">
        <f>F10</f>
        <v>Chrudim</v>
      </c>
      <c r="K83" s="17" t="s">
        <v>22</v>
      </c>
      <c r="M83" s="242"/>
      <c r="N83" s="226"/>
      <c r="O83" s="226"/>
      <c r="P83" s="226"/>
      <c r="Q83" s="226"/>
      <c r="R83" s="21"/>
    </row>
    <row r="84" spans="2:18" s="1" customFormat="1" ht="14.45" customHeight="1" x14ac:dyDescent="0.25">
      <c r="B84" s="20"/>
      <c r="C84" s="17" t="s">
        <v>21</v>
      </c>
      <c r="F84" s="15" t="str">
        <f>IF(E14="","",E14)</f>
        <v xml:space="preserve"> </v>
      </c>
      <c r="K84" s="17" t="s">
        <v>24</v>
      </c>
      <c r="M84" s="242" t="str">
        <f>E20</f>
        <v xml:space="preserve"> </v>
      </c>
      <c r="N84" s="226"/>
      <c r="O84" s="226"/>
      <c r="P84" s="226"/>
      <c r="Q84" s="226"/>
      <c r="R84" s="21"/>
    </row>
    <row r="85" spans="2:18" s="1" customFormat="1" ht="10.35" customHeight="1" x14ac:dyDescent="0.25">
      <c r="B85" s="20"/>
      <c r="N85" s="87"/>
      <c r="O85" s="87"/>
      <c r="P85" s="87"/>
      <c r="Q85" s="87"/>
      <c r="R85" s="21"/>
    </row>
    <row r="86" spans="2:18" s="1" customFormat="1" ht="29.25" customHeight="1" x14ac:dyDescent="0.25">
      <c r="B86" s="20"/>
      <c r="C86" s="276" t="s">
        <v>63</v>
      </c>
      <c r="D86" s="277"/>
      <c r="E86" s="277"/>
      <c r="F86" s="277"/>
      <c r="G86" s="277"/>
      <c r="H86" s="61"/>
      <c r="I86" s="61"/>
      <c r="J86" s="61"/>
      <c r="K86" s="61"/>
      <c r="L86" s="61"/>
      <c r="M86" s="61"/>
      <c r="N86" s="61"/>
      <c r="O86" s="278" t="s">
        <v>64</v>
      </c>
      <c r="P86" s="278"/>
      <c r="Q86" s="278"/>
      <c r="R86" s="21"/>
    </row>
    <row r="87" spans="2:18" s="1" customFormat="1" ht="10.35" customHeight="1" x14ac:dyDescent="0.25">
      <c r="B87" s="20"/>
      <c r="O87" s="115"/>
      <c r="Q87" s="87"/>
      <c r="R87" s="21"/>
    </row>
    <row r="88" spans="2:18" s="1" customFormat="1" ht="29.25" customHeight="1" x14ac:dyDescent="0.25">
      <c r="B88" s="20"/>
      <c r="C88" s="116" t="s">
        <v>65</v>
      </c>
      <c r="O88" s="251">
        <f>SUM(O89:Q93)</f>
        <v>0</v>
      </c>
      <c r="P88" s="251"/>
      <c r="Q88" s="251"/>
      <c r="R88" s="21"/>
    </row>
    <row r="89" spans="2:18" s="6" customFormat="1" ht="19.899999999999999" customHeight="1" x14ac:dyDescent="0.25">
      <c r="B89" s="64"/>
      <c r="D89" s="117" t="s">
        <v>66</v>
      </c>
      <c r="O89" s="272">
        <f>M117</f>
        <v>0</v>
      </c>
      <c r="P89" s="272"/>
      <c r="Q89" s="272"/>
      <c r="R89" s="118"/>
    </row>
    <row r="90" spans="2:18" s="6" customFormat="1" ht="19.899999999999999" customHeight="1" x14ac:dyDescent="0.25">
      <c r="B90" s="64"/>
      <c r="D90" s="117" t="s">
        <v>67</v>
      </c>
      <c r="O90" s="272">
        <f>M163</f>
        <v>0</v>
      </c>
      <c r="P90" s="272"/>
      <c r="Q90" s="272"/>
      <c r="R90" s="118"/>
    </row>
    <row r="91" spans="2:18" s="6" customFormat="1" ht="19.899999999999999" customHeight="1" x14ac:dyDescent="0.25">
      <c r="B91" s="64"/>
      <c r="D91" s="117" t="s">
        <v>68</v>
      </c>
      <c r="O91" s="272">
        <f>M175</f>
        <v>0</v>
      </c>
      <c r="P91" s="272"/>
      <c r="Q91" s="272"/>
      <c r="R91" s="118"/>
    </row>
    <row r="92" spans="2:18" s="6" customFormat="1" ht="19.899999999999999" customHeight="1" x14ac:dyDescent="0.25">
      <c r="B92" s="64"/>
      <c r="D92" s="117" t="s">
        <v>87</v>
      </c>
      <c r="O92" s="272">
        <f>M187</f>
        <v>0</v>
      </c>
      <c r="P92" s="272"/>
      <c r="Q92" s="272"/>
      <c r="R92" s="118"/>
    </row>
    <row r="93" spans="2:18" s="6" customFormat="1" ht="19.899999999999999" customHeight="1" x14ac:dyDescent="0.25">
      <c r="B93" s="64"/>
      <c r="D93" s="117" t="s">
        <v>88</v>
      </c>
      <c r="O93" s="272">
        <f>M189</f>
        <v>0</v>
      </c>
      <c r="P93" s="272"/>
      <c r="Q93" s="272"/>
      <c r="R93" s="118"/>
    </row>
    <row r="94" spans="2:18" s="77" customFormat="1" ht="7.5" x14ac:dyDescent="0.25">
      <c r="B94" s="78"/>
      <c r="O94" s="134"/>
      <c r="Q94" s="94"/>
      <c r="R94" s="104"/>
    </row>
    <row r="95" spans="2:18" s="1" customFormat="1" ht="29.25" customHeight="1" x14ac:dyDescent="0.25">
      <c r="B95" s="20"/>
      <c r="C95" s="116" t="s">
        <v>69</v>
      </c>
      <c r="O95" s="271">
        <v>0</v>
      </c>
      <c r="P95" s="271"/>
      <c r="Q95" s="271"/>
      <c r="R95" s="21"/>
    </row>
    <row r="96" spans="2:18" s="77" customFormat="1" ht="7.5" x14ac:dyDescent="0.25">
      <c r="B96" s="78"/>
      <c r="O96" s="134"/>
      <c r="Q96" s="94"/>
      <c r="R96" s="104"/>
    </row>
    <row r="97" spans="2:18" s="1" customFormat="1" ht="29.25" customHeight="1" x14ac:dyDescent="0.25">
      <c r="B97" s="20"/>
      <c r="C97" s="60" t="s">
        <v>58</v>
      </c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273">
        <f>ROUND(SUM(O88+O95),2)</f>
        <v>0</v>
      </c>
      <c r="P97" s="273"/>
      <c r="Q97" s="273"/>
      <c r="R97" s="21"/>
    </row>
    <row r="98" spans="2:18" s="1" customFormat="1" ht="6.95" customHeight="1" x14ac:dyDescent="0.25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92"/>
      <c r="O98" s="92"/>
      <c r="P98" s="92"/>
      <c r="Q98" s="92"/>
      <c r="R98" s="42"/>
    </row>
    <row r="102" spans="2:18" s="1" customFormat="1" x14ac:dyDescent="0.25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93"/>
      <c r="O102" s="93"/>
      <c r="P102" s="93"/>
      <c r="Q102" s="93"/>
      <c r="R102" s="45"/>
    </row>
    <row r="103" spans="2:18" s="1" customFormat="1" ht="21" x14ac:dyDescent="0.25">
      <c r="B103" s="20"/>
      <c r="C103" s="232" t="s">
        <v>70</v>
      </c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1"/>
    </row>
    <row r="104" spans="2:18" s="77" customFormat="1" ht="7.5" x14ac:dyDescent="0.25">
      <c r="B104" s="78"/>
      <c r="N104" s="94"/>
      <c r="O104" s="94"/>
      <c r="P104" s="94"/>
      <c r="Q104" s="94"/>
      <c r="R104" s="104"/>
    </row>
    <row r="105" spans="2:18" s="1" customFormat="1" ht="18" x14ac:dyDescent="0.25">
      <c r="B105" s="20"/>
      <c r="C105" s="49" t="s">
        <v>7</v>
      </c>
      <c r="F105" s="234" t="str">
        <f>F5</f>
        <v>STEZKA V ULICI NA OSTROVĚ, CHRUDIM</v>
      </c>
      <c r="G105" s="226"/>
      <c r="H105" s="226"/>
      <c r="I105" s="226"/>
      <c r="J105" s="226"/>
      <c r="K105" s="226"/>
      <c r="L105" s="226"/>
      <c r="M105" s="226"/>
      <c r="N105" s="226"/>
      <c r="O105" s="226"/>
      <c r="P105" s="226"/>
      <c r="Q105" s="87"/>
      <c r="R105" s="21"/>
    </row>
    <row r="106" spans="2:18" s="1" customFormat="1" ht="18" x14ac:dyDescent="0.25">
      <c r="B106" s="20"/>
      <c r="C106" s="49" t="str">
        <f>D6</f>
        <v>Objekt:</v>
      </c>
      <c r="F106" s="234" t="str">
        <f>F6</f>
        <v>IO.101 - KOMUNIKACE - část 2</v>
      </c>
      <c r="G106" s="226"/>
      <c r="H106" s="226"/>
      <c r="I106" s="226"/>
      <c r="J106" s="226"/>
      <c r="K106" s="226"/>
      <c r="L106" s="226"/>
      <c r="M106" s="226"/>
      <c r="N106" s="226"/>
      <c r="O106" s="226"/>
      <c r="P106" s="226"/>
      <c r="Q106" s="87"/>
      <c r="R106" s="21"/>
    </row>
    <row r="107" spans="2:18" s="77" customFormat="1" ht="7.5" x14ac:dyDescent="0.25">
      <c r="B107" s="78"/>
      <c r="N107" s="94"/>
      <c r="O107" s="94"/>
      <c r="P107" s="94"/>
      <c r="Q107" s="94"/>
      <c r="R107" s="104"/>
    </row>
    <row r="108" spans="2:18" s="1" customFormat="1" ht="15" x14ac:dyDescent="0.25">
      <c r="B108" s="20"/>
      <c r="C108" s="17" t="s">
        <v>13</v>
      </c>
      <c r="F108" s="15"/>
      <c r="K108" s="17" t="s">
        <v>14</v>
      </c>
      <c r="M108" s="279">
        <f>IF(O8="","",O8)</f>
        <v>45714</v>
      </c>
      <c r="N108" s="226"/>
      <c r="O108" s="226"/>
      <c r="P108" s="226"/>
      <c r="Q108" s="87"/>
      <c r="R108" s="21"/>
    </row>
    <row r="109" spans="2:18" s="77" customFormat="1" ht="7.5" x14ac:dyDescent="0.25">
      <c r="B109" s="78"/>
      <c r="N109" s="94"/>
      <c r="O109" s="94"/>
      <c r="P109" s="94"/>
      <c r="Q109" s="94"/>
      <c r="R109" s="104"/>
    </row>
    <row r="110" spans="2:18" s="1" customFormat="1" ht="15" x14ac:dyDescent="0.25">
      <c r="B110" s="20"/>
      <c r="C110" s="17" t="s">
        <v>17</v>
      </c>
      <c r="F110" s="15" t="str">
        <f>E11</f>
        <v xml:space="preserve"> </v>
      </c>
      <c r="K110" s="17" t="s">
        <v>22</v>
      </c>
      <c r="M110" s="242" t="str">
        <f>E17</f>
        <v xml:space="preserve"> </v>
      </c>
      <c r="N110" s="226"/>
      <c r="O110" s="226"/>
      <c r="P110" s="226"/>
      <c r="Q110" s="226"/>
      <c r="R110" s="21"/>
    </row>
    <row r="111" spans="2:18" s="1" customFormat="1" ht="15" x14ac:dyDescent="0.25">
      <c r="B111" s="20"/>
      <c r="C111" s="17" t="s">
        <v>21</v>
      </c>
      <c r="F111" s="15" t="str">
        <f>IF(E14="","",E14)</f>
        <v xml:space="preserve"> </v>
      </c>
      <c r="K111" s="17" t="s">
        <v>24</v>
      </c>
      <c r="M111" s="242" t="str">
        <f>E20</f>
        <v xml:space="preserve"> </v>
      </c>
      <c r="N111" s="226"/>
      <c r="O111" s="226"/>
      <c r="P111" s="226"/>
      <c r="Q111" s="226"/>
      <c r="R111" s="21"/>
    </row>
    <row r="112" spans="2:18" s="77" customFormat="1" ht="7.5" x14ac:dyDescent="0.25">
      <c r="B112" s="78"/>
      <c r="N112" s="94"/>
      <c r="O112" s="94"/>
      <c r="P112" s="94"/>
      <c r="Q112" s="94"/>
      <c r="R112" s="104"/>
    </row>
    <row r="113" spans="2:18" s="7" customFormat="1" ht="15" x14ac:dyDescent="0.25">
      <c r="B113" s="65"/>
      <c r="C113" s="253" t="s">
        <v>71</v>
      </c>
      <c r="D113" s="253" t="s">
        <v>72</v>
      </c>
      <c r="E113" s="253" t="s">
        <v>46</v>
      </c>
      <c r="F113" s="253" t="s">
        <v>73</v>
      </c>
      <c r="G113" s="253"/>
      <c r="H113" s="253"/>
      <c r="I113" s="253"/>
      <c r="J113" s="253" t="s">
        <v>74</v>
      </c>
      <c r="K113" s="253" t="s">
        <v>75</v>
      </c>
      <c r="L113" s="274" t="s">
        <v>82</v>
      </c>
      <c r="M113" s="275"/>
      <c r="N113" s="253" t="s">
        <v>83</v>
      </c>
      <c r="O113" s="253"/>
      <c r="P113" s="253" t="s">
        <v>84</v>
      </c>
      <c r="Q113" s="253"/>
      <c r="R113" s="66"/>
    </row>
    <row r="114" spans="2:18" s="7" customFormat="1" ht="15" x14ac:dyDescent="0.25">
      <c r="B114" s="65"/>
      <c r="C114" s="253"/>
      <c r="D114" s="253"/>
      <c r="E114" s="253"/>
      <c r="F114" s="253"/>
      <c r="G114" s="253"/>
      <c r="H114" s="253"/>
      <c r="I114" s="253"/>
      <c r="J114" s="253"/>
      <c r="K114" s="253"/>
      <c r="L114" s="76" t="s">
        <v>80</v>
      </c>
      <c r="M114" s="108" t="s">
        <v>81</v>
      </c>
      <c r="N114" s="76" t="s">
        <v>80</v>
      </c>
      <c r="O114" s="97" t="s">
        <v>81</v>
      </c>
      <c r="P114" s="76" t="s">
        <v>80</v>
      </c>
      <c r="Q114" s="97" t="s">
        <v>81</v>
      </c>
      <c r="R114" s="66"/>
    </row>
    <row r="115" spans="2:18" s="181" customFormat="1" ht="7.5" x14ac:dyDescent="0.25">
      <c r="B115" s="182"/>
      <c r="M115" s="183"/>
      <c r="O115" s="184"/>
      <c r="Q115" s="184"/>
      <c r="R115" s="185"/>
    </row>
    <row r="116" spans="2:18" s="1" customFormat="1" ht="18" x14ac:dyDescent="0.35">
      <c r="B116" s="20"/>
      <c r="C116" s="53" t="s">
        <v>60</v>
      </c>
      <c r="D116" s="101"/>
      <c r="E116" s="101"/>
      <c r="F116" s="101"/>
      <c r="G116" s="101"/>
      <c r="H116" s="101"/>
      <c r="I116" s="101"/>
      <c r="J116" s="101"/>
      <c r="K116" s="101"/>
      <c r="L116" s="101"/>
      <c r="M116" s="109">
        <f>SUM(M118:M159,M164:M174,M176:M186,M188,M190:M196)</f>
        <v>0</v>
      </c>
      <c r="N116" s="101"/>
      <c r="O116" s="107">
        <f>SUM(O118:O159,O164:O174,O176:O186,O188,O190:O196)</f>
        <v>89.90480500000001</v>
      </c>
      <c r="P116" s="211"/>
      <c r="Q116" s="107">
        <f>SUM(Q118:Q159,Q164:Q174,Q176:Q186,Q188,Q190:Q196)</f>
        <v>0</v>
      </c>
      <c r="R116" s="21"/>
    </row>
    <row r="117" spans="2:18" s="99" customFormat="1" ht="15" x14ac:dyDescent="0.3">
      <c r="B117" s="98"/>
      <c r="D117" s="84" t="s">
        <v>66</v>
      </c>
      <c r="E117" s="84"/>
      <c r="F117" s="84"/>
      <c r="G117" s="84"/>
      <c r="H117" s="84"/>
      <c r="I117" s="84"/>
      <c r="J117" s="84"/>
      <c r="K117" s="84"/>
      <c r="L117" s="84"/>
      <c r="M117" s="110">
        <f>SUM(M118:M162)</f>
        <v>0</v>
      </c>
      <c r="O117" s="100">
        <f>SUM(O118:O162)</f>
        <v>9.0000000000000011E-3</v>
      </c>
      <c r="P117" s="100"/>
      <c r="Q117" s="100">
        <f>SUM(Q118:Q162)</f>
        <v>0</v>
      </c>
      <c r="R117" s="105"/>
    </row>
    <row r="118" spans="2:18" s="1" customFormat="1" x14ac:dyDescent="0.25">
      <c r="B118" s="20"/>
      <c r="C118" s="165">
        <v>1</v>
      </c>
      <c r="D118" s="165"/>
      <c r="E118" s="166" t="s">
        <v>99</v>
      </c>
      <c r="F118" s="256" t="s">
        <v>100</v>
      </c>
      <c r="G118" s="257"/>
      <c r="H118" s="257"/>
      <c r="I118" s="257"/>
      <c r="J118" s="124" t="s">
        <v>101</v>
      </c>
      <c r="K118" s="72">
        <f>K120</f>
        <v>21.5</v>
      </c>
      <c r="L118" s="151"/>
      <c r="M118" s="111">
        <f t="shared" ref="M118:M159" si="0">ROUND(L118*K118,2)</f>
        <v>0</v>
      </c>
      <c r="N118" s="79"/>
      <c r="O118" s="159">
        <f t="shared" ref="O118:O159" si="1">N118*K118</f>
        <v>0</v>
      </c>
      <c r="P118" s="72"/>
      <c r="Q118" s="159">
        <f t="shared" ref="Q118:Q159" si="2">P118*K118</f>
        <v>0</v>
      </c>
      <c r="R118" s="106"/>
    </row>
    <row r="119" spans="2:18" s="1" customFormat="1" x14ac:dyDescent="0.25">
      <c r="B119" s="68"/>
      <c r="C119" s="131"/>
      <c r="D119" s="131"/>
      <c r="E119" s="157"/>
      <c r="F119" s="189" t="s">
        <v>172</v>
      </c>
      <c r="G119" s="155"/>
      <c r="H119" s="155"/>
      <c r="I119" s="155"/>
      <c r="J119" s="155"/>
      <c r="K119" s="158">
        <f>215*0.1</f>
        <v>21.5</v>
      </c>
      <c r="L119" s="69"/>
      <c r="M119" s="70"/>
      <c r="N119" s="67"/>
      <c r="O119" s="71"/>
      <c r="P119" s="71"/>
      <c r="Q119" s="71"/>
      <c r="R119" s="21"/>
    </row>
    <row r="120" spans="2:18" s="1" customFormat="1" x14ac:dyDescent="0.25">
      <c r="B120" s="68"/>
      <c r="C120" s="131"/>
      <c r="D120" s="131"/>
      <c r="E120" s="156"/>
      <c r="F120" s="125"/>
      <c r="G120" s="126"/>
      <c r="H120" s="126"/>
      <c r="I120" s="126"/>
      <c r="J120" s="127"/>
      <c r="K120" s="128">
        <f>SUM(K119:K119)</f>
        <v>21.5</v>
      </c>
      <c r="L120" s="69"/>
      <c r="M120" s="70"/>
      <c r="N120" s="67"/>
      <c r="O120" s="71"/>
      <c r="P120" s="71"/>
      <c r="Q120" s="71"/>
      <c r="R120" s="21"/>
    </row>
    <row r="121" spans="2:18" s="1" customFormat="1" x14ac:dyDescent="0.25">
      <c r="B121" s="20"/>
      <c r="C121" s="170">
        <v>2</v>
      </c>
      <c r="D121" s="170"/>
      <c r="E121" s="171" t="s">
        <v>119</v>
      </c>
      <c r="F121" s="254" t="s">
        <v>117</v>
      </c>
      <c r="G121" s="255"/>
      <c r="H121" s="255"/>
      <c r="I121" s="255"/>
      <c r="J121" s="129" t="s">
        <v>101</v>
      </c>
      <c r="K121" s="73">
        <f>K124/2</f>
        <v>8</v>
      </c>
      <c r="L121" s="152"/>
      <c r="M121" s="112">
        <f t="shared" si="0"/>
        <v>0</v>
      </c>
      <c r="N121" s="80"/>
      <c r="O121" s="186">
        <f t="shared" si="1"/>
        <v>0</v>
      </c>
      <c r="P121" s="73"/>
      <c r="Q121" s="186">
        <f t="shared" si="2"/>
        <v>0</v>
      </c>
      <c r="R121" s="106"/>
    </row>
    <row r="122" spans="2:18" s="1" customFormat="1" x14ac:dyDescent="0.25">
      <c r="B122" s="20"/>
      <c r="C122" s="172">
        <v>3</v>
      </c>
      <c r="D122" s="172"/>
      <c r="E122" s="173" t="s">
        <v>120</v>
      </c>
      <c r="F122" s="258" t="s">
        <v>118</v>
      </c>
      <c r="G122" s="259"/>
      <c r="H122" s="259"/>
      <c r="I122" s="259"/>
      <c r="J122" s="130" t="s">
        <v>101</v>
      </c>
      <c r="K122" s="75">
        <f>K121</f>
        <v>8</v>
      </c>
      <c r="L122" s="154"/>
      <c r="M122" s="114">
        <f t="shared" si="0"/>
        <v>0</v>
      </c>
      <c r="N122" s="82"/>
      <c r="O122" s="188">
        <f t="shared" si="1"/>
        <v>0</v>
      </c>
      <c r="P122" s="75"/>
      <c r="Q122" s="188">
        <f t="shared" si="2"/>
        <v>0</v>
      </c>
      <c r="R122" s="106"/>
    </row>
    <row r="123" spans="2:18" s="1" customFormat="1" x14ac:dyDescent="0.25">
      <c r="B123" s="68"/>
      <c r="C123" s="131"/>
      <c r="D123" s="131"/>
      <c r="E123" s="157"/>
      <c r="F123" s="155" t="s">
        <v>173</v>
      </c>
      <c r="G123" s="155"/>
      <c r="H123" s="155"/>
      <c r="I123" s="155"/>
      <c r="J123" s="155"/>
      <c r="K123" s="158">
        <f>21-5</f>
        <v>16</v>
      </c>
      <c r="L123" s="69"/>
      <c r="M123" s="70"/>
      <c r="N123" s="67"/>
      <c r="O123" s="71"/>
      <c r="P123" s="71"/>
      <c r="Q123" s="71"/>
      <c r="R123" s="21"/>
    </row>
    <row r="124" spans="2:18" s="1" customFormat="1" x14ac:dyDescent="0.25">
      <c r="B124" s="68"/>
      <c r="C124" s="131"/>
      <c r="D124" s="131"/>
      <c r="E124" s="156"/>
      <c r="F124" s="125"/>
      <c r="G124" s="126"/>
      <c r="H124" s="126"/>
      <c r="I124" s="126"/>
      <c r="J124" s="127"/>
      <c r="K124" s="128">
        <f>SUM(K123)</f>
        <v>16</v>
      </c>
      <c r="L124" s="69"/>
      <c r="M124" s="70"/>
      <c r="N124" s="67"/>
      <c r="O124" s="71"/>
      <c r="P124" s="71"/>
      <c r="Q124" s="71"/>
      <c r="R124" s="21"/>
    </row>
    <row r="125" spans="2:18" s="1" customFormat="1" x14ac:dyDescent="0.25">
      <c r="B125" s="20"/>
      <c r="C125" s="170">
        <v>4</v>
      </c>
      <c r="D125" s="170"/>
      <c r="E125" s="171" t="s">
        <v>119</v>
      </c>
      <c r="F125" s="254" t="s">
        <v>121</v>
      </c>
      <c r="G125" s="255"/>
      <c r="H125" s="255"/>
      <c r="I125" s="255"/>
      <c r="J125" s="129" t="s">
        <v>101</v>
      </c>
      <c r="K125" s="73">
        <f>K128/2</f>
        <v>2.5</v>
      </c>
      <c r="L125" s="152"/>
      <c r="M125" s="112">
        <f t="shared" ref="M125:M126" si="3">ROUND(L125*K125,2)</f>
        <v>0</v>
      </c>
      <c r="N125" s="80"/>
      <c r="O125" s="186">
        <f t="shared" ref="O125:O126" si="4">N125*K125</f>
        <v>0</v>
      </c>
      <c r="P125" s="73"/>
      <c r="Q125" s="186">
        <f t="shared" ref="Q125:Q126" si="5">P125*K125</f>
        <v>0</v>
      </c>
      <c r="R125" s="106"/>
    </row>
    <row r="126" spans="2:18" s="1" customFormat="1" x14ac:dyDescent="0.25">
      <c r="B126" s="20"/>
      <c r="C126" s="172">
        <v>5</v>
      </c>
      <c r="D126" s="172"/>
      <c r="E126" s="173" t="s">
        <v>120</v>
      </c>
      <c r="F126" s="258" t="s">
        <v>122</v>
      </c>
      <c r="G126" s="259"/>
      <c r="H126" s="259"/>
      <c r="I126" s="259"/>
      <c r="J126" s="130" t="s">
        <v>101</v>
      </c>
      <c r="K126" s="75">
        <f>K125</f>
        <v>2.5</v>
      </c>
      <c r="L126" s="154"/>
      <c r="M126" s="114">
        <f t="shared" si="3"/>
        <v>0</v>
      </c>
      <c r="N126" s="82"/>
      <c r="O126" s="188">
        <f t="shared" si="4"/>
        <v>0</v>
      </c>
      <c r="P126" s="75"/>
      <c r="Q126" s="188">
        <f t="shared" si="5"/>
        <v>0</v>
      </c>
      <c r="R126" s="106"/>
    </row>
    <row r="127" spans="2:18" s="1" customFormat="1" x14ac:dyDescent="0.25">
      <c r="B127" s="68"/>
      <c r="C127" s="131"/>
      <c r="D127" s="131"/>
      <c r="E127" s="157"/>
      <c r="F127" s="155" t="s">
        <v>169</v>
      </c>
      <c r="G127" s="155"/>
      <c r="H127" s="155"/>
      <c r="I127" s="155"/>
      <c r="J127" s="155"/>
      <c r="K127" s="158">
        <v>5</v>
      </c>
      <c r="L127" s="69"/>
      <c r="M127" s="70"/>
      <c r="N127" s="67"/>
      <c r="O127" s="71"/>
      <c r="P127" s="71"/>
      <c r="Q127" s="71"/>
      <c r="R127" s="21"/>
    </row>
    <row r="128" spans="2:18" s="1" customFormat="1" x14ac:dyDescent="0.25">
      <c r="B128" s="68"/>
      <c r="C128" s="131"/>
      <c r="D128" s="131"/>
      <c r="E128" s="156"/>
      <c r="F128" s="125"/>
      <c r="G128" s="126"/>
      <c r="H128" s="126"/>
      <c r="I128" s="126"/>
      <c r="J128" s="127"/>
      <c r="K128" s="128">
        <f>SUM(K127)</f>
        <v>5</v>
      </c>
      <c r="L128" s="69"/>
      <c r="M128" s="70"/>
      <c r="N128" s="67"/>
      <c r="O128" s="71"/>
      <c r="P128" s="71"/>
      <c r="Q128" s="71"/>
      <c r="R128" s="21"/>
    </row>
    <row r="129" spans="2:18" s="1" customFormat="1" x14ac:dyDescent="0.25">
      <c r="B129" s="20"/>
      <c r="C129" s="170">
        <v>6</v>
      </c>
      <c r="D129" s="170"/>
      <c r="E129" s="171" t="s">
        <v>102</v>
      </c>
      <c r="F129" s="254" t="s">
        <v>103</v>
      </c>
      <c r="G129" s="255"/>
      <c r="H129" s="255"/>
      <c r="I129" s="255"/>
      <c r="J129" s="129" t="s">
        <v>101</v>
      </c>
      <c r="K129" s="73">
        <f>K135</f>
        <v>11</v>
      </c>
      <c r="L129" s="152"/>
      <c r="M129" s="112">
        <f t="shared" si="0"/>
        <v>0</v>
      </c>
      <c r="N129" s="80"/>
      <c r="O129" s="186">
        <f t="shared" si="1"/>
        <v>0</v>
      </c>
      <c r="P129" s="73"/>
      <c r="Q129" s="186">
        <f t="shared" si="2"/>
        <v>0</v>
      </c>
      <c r="R129" s="106"/>
    </row>
    <row r="130" spans="2:18" s="1" customFormat="1" x14ac:dyDescent="0.25">
      <c r="B130" s="20"/>
      <c r="C130" s="175">
        <v>7</v>
      </c>
      <c r="D130" s="175"/>
      <c r="E130" s="176" t="s">
        <v>104</v>
      </c>
      <c r="F130" s="260" t="s">
        <v>105</v>
      </c>
      <c r="G130" s="261"/>
      <c r="H130" s="261"/>
      <c r="I130" s="261"/>
      <c r="J130" s="132" t="s">
        <v>101</v>
      </c>
      <c r="K130" s="74">
        <f>K135</f>
        <v>11</v>
      </c>
      <c r="L130" s="153"/>
      <c r="M130" s="103">
        <f t="shared" si="0"/>
        <v>0</v>
      </c>
      <c r="N130" s="81"/>
      <c r="O130" s="187">
        <f t="shared" si="1"/>
        <v>0</v>
      </c>
      <c r="P130" s="74"/>
      <c r="Q130" s="187">
        <f t="shared" si="2"/>
        <v>0</v>
      </c>
      <c r="R130" s="106"/>
    </row>
    <row r="131" spans="2:18" s="1" customFormat="1" x14ac:dyDescent="0.25">
      <c r="B131" s="20"/>
      <c r="C131" s="175">
        <v>8</v>
      </c>
      <c r="D131" s="175"/>
      <c r="E131" s="176" t="s">
        <v>106</v>
      </c>
      <c r="F131" s="260" t="s">
        <v>107</v>
      </c>
      <c r="G131" s="261"/>
      <c r="H131" s="261"/>
      <c r="I131" s="261"/>
      <c r="J131" s="132" t="s">
        <v>101</v>
      </c>
      <c r="K131" s="74">
        <f>K130*3</f>
        <v>33</v>
      </c>
      <c r="L131" s="153"/>
      <c r="M131" s="103">
        <f t="shared" si="0"/>
        <v>0</v>
      </c>
      <c r="N131" s="81"/>
      <c r="O131" s="187">
        <f t="shared" si="1"/>
        <v>0</v>
      </c>
      <c r="P131" s="74"/>
      <c r="Q131" s="187">
        <f t="shared" si="2"/>
        <v>0</v>
      </c>
      <c r="R131" s="106"/>
    </row>
    <row r="132" spans="2:18" s="1" customFormat="1" x14ac:dyDescent="0.25">
      <c r="B132" s="20"/>
      <c r="C132" s="172">
        <v>9</v>
      </c>
      <c r="D132" s="172"/>
      <c r="E132" s="173"/>
      <c r="F132" s="258" t="s">
        <v>114</v>
      </c>
      <c r="G132" s="259"/>
      <c r="H132" s="259"/>
      <c r="I132" s="259"/>
      <c r="J132" s="130" t="s">
        <v>79</v>
      </c>
      <c r="K132" s="75">
        <f>K135*1.85</f>
        <v>20.350000000000001</v>
      </c>
      <c r="L132" s="154"/>
      <c r="M132" s="114">
        <f t="shared" si="0"/>
        <v>0</v>
      </c>
      <c r="N132" s="82"/>
      <c r="O132" s="188">
        <f t="shared" si="1"/>
        <v>0</v>
      </c>
      <c r="P132" s="75"/>
      <c r="Q132" s="188">
        <f t="shared" si="2"/>
        <v>0</v>
      </c>
      <c r="R132" s="106"/>
    </row>
    <row r="133" spans="2:18" s="1" customFormat="1" x14ac:dyDescent="0.25">
      <c r="B133" s="68"/>
      <c r="C133" s="131"/>
      <c r="D133" s="131"/>
      <c r="E133" s="192" t="s">
        <v>112</v>
      </c>
      <c r="F133" s="193"/>
      <c r="G133" s="193"/>
      <c r="H133" s="193"/>
      <c r="I133" s="193"/>
      <c r="J133" s="193"/>
      <c r="K133" s="194">
        <f>K124+K127</f>
        <v>21</v>
      </c>
      <c r="L133" s="69"/>
      <c r="M133" s="70"/>
      <c r="N133" s="67"/>
      <c r="O133" s="71"/>
      <c r="P133" s="71"/>
      <c r="Q133" s="71"/>
      <c r="R133" s="21"/>
    </row>
    <row r="134" spans="2:18" s="1" customFormat="1" x14ac:dyDescent="0.25">
      <c r="B134" s="68"/>
      <c r="C134" s="131"/>
      <c r="D134" s="131"/>
      <c r="E134" s="157" t="s">
        <v>113</v>
      </c>
      <c r="F134" s="155"/>
      <c r="G134" s="155"/>
      <c r="H134" s="155"/>
      <c r="I134" s="155"/>
      <c r="J134" s="155"/>
      <c r="K134" s="158">
        <f>-K138</f>
        <v>-10</v>
      </c>
      <c r="L134" s="69"/>
      <c r="M134" s="70"/>
      <c r="N134" s="67"/>
      <c r="O134" s="71"/>
      <c r="P134" s="71"/>
      <c r="Q134" s="71"/>
      <c r="R134" s="21"/>
    </row>
    <row r="135" spans="2:18" s="1" customFormat="1" x14ac:dyDescent="0.25">
      <c r="B135" s="20"/>
      <c r="C135" s="207"/>
      <c r="D135" s="207"/>
      <c r="E135" s="156"/>
      <c r="F135" s="125"/>
      <c r="G135" s="126"/>
      <c r="H135" s="126"/>
      <c r="I135" s="126"/>
      <c r="J135" s="127"/>
      <c r="K135" s="128">
        <f>SUM(K133:K134)</f>
        <v>11</v>
      </c>
      <c r="L135" s="191"/>
      <c r="M135" s="87"/>
      <c r="N135" s="190"/>
      <c r="O135" s="115"/>
      <c r="P135" s="115"/>
      <c r="Q135" s="115"/>
      <c r="R135" s="21"/>
    </row>
    <row r="136" spans="2:18" s="1" customFormat="1" x14ac:dyDescent="0.25">
      <c r="B136" s="20"/>
      <c r="C136" s="165">
        <v>10</v>
      </c>
      <c r="D136" s="165"/>
      <c r="E136" s="166" t="s">
        <v>110</v>
      </c>
      <c r="F136" s="256" t="s">
        <v>111</v>
      </c>
      <c r="G136" s="257"/>
      <c r="H136" s="257"/>
      <c r="I136" s="257"/>
      <c r="J136" s="124" t="s">
        <v>101</v>
      </c>
      <c r="K136" s="72">
        <f>K138</f>
        <v>10</v>
      </c>
      <c r="L136" s="151"/>
      <c r="M136" s="111">
        <f>ROUND(L136*K136,2)</f>
        <v>0</v>
      </c>
      <c r="N136" s="79"/>
      <c r="O136" s="159">
        <f>N136*K136</f>
        <v>0</v>
      </c>
      <c r="P136" s="72"/>
      <c r="Q136" s="159">
        <f>P136*K136</f>
        <v>0</v>
      </c>
      <c r="R136" s="106"/>
    </row>
    <row r="137" spans="2:18" s="1" customFormat="1" x14ac:dyDescent="0.25">
      <c r="B137" s="68"/>
      <c r="C137" s="131"/>
      <c r="D137" s="131"/>
      <c r="E137" s="157"/>
      <c r="F137" s="189"/>
      <c r="G137" s="155"/>
      <c r="H137" s="155"/>
      <c r="I137" s="155"/>
      <c r="J137" s="155"/>
      <c r="K137" s="158">
        <v>10</v>
      </c>
      <c r="L137" s="69"/>
      <c r="M137" s="70"/>
      <c r="N137" s="67"/>
      <c r="O137" s="71"/>
      <c r="P137" s="71"/>
      <c r="Q137" s="71"/>
      <c r="R137" s="21"/>
    </row>
    <row r="138" spans="2:18" s="1" customFormat="1" x14ac:dyDescent="0.25">
      <c r="B138" s="68"/>
      <c r="C138" s="131"/>
      <c r="D138" s="131"/>
      <c r="E138" s="156"/>
      <c r="F138" s="125"/>
      <c r="G138" s="126"/>
      <c r="H138" s="126"/>
      <c r="I138" s="126"/>
      <c r="J138" s="127"/>
      <c r="K138" s="128">
        <f>SUM(K137:K137)</f>
        <v>10</v>
      </c>
      <c r="L138" s="69"/>
      <c r="M138" s="70"/>
      <c r="N138" s="67"/>
      <c r="O138" s="71"/>
      <c r="P138" s="71"/>
      <c r="Q138" s="71"/>
      <c r="R138" s="21"/>
    </row>
    <row r="139" spans="2:18" s="1" customFormat="1" x14ac:dyDescent="0.25">
      <c r="B139" s="20"/>
      <c r="C139" s="165">
        <v>11</v>
      </c>
      <c r="D139" s="165"/>
      <c r="E139" s="166" t="s">
        <v>137</v>
      </c>
      <c r="F139" s="256" t="s">
        <v>138</v>
      </c>
      <c r="G139" s="257"/>
      <c r="H139" s="257"/>
      <c r="I139" s="257"/>
      <c r="J139" s="124" t="s">
        <v>77</v>
      </c>
      <c r="K139" s="72">
        <f>K141</f>
        <v>215</v>
      </c>
      <c r="L139" s="151"/>
      <c r="M139" s="111">
        <f t="shared" ref="M139" si="6">ROUND(L139*K139,2)</f>
        <v>0</v>
      </c>
      <c r="N139" s="79"/>
      <c r="O139" s="159">
        <f t="shared" ref="O139" si="7">N139*K139</f>
        <v>0</v>
      </c>
      <c r="P139" s="72"/>
      <c r="Q139" s="159">
        <f t="shared" ref="Q139" si="8">P139*K139</f>
        <v>0</v>
      </c>
      <c r="R139" s="106"/>
    </row>
    <row r="140" spans="2:18" s="1" customFormat="1" x14ac:dyDescent="0.25">
      <c r="B140" s="68"/>
      <c r="C140" s="131"/>
      <c r="D140" s="131"/>
      <c r="E140" s="157" t="s">
        <v>133</v>
      </c>
      <c r="F140" s="189" t="s">
        <v>174</v>
      </c>
      <c r="G140" s="155"/>
      <c r="H140" s="155"/>
      <c r="I140" s="155"/>
      <c r="J140" s="155"/>
      <c r="K140" s="158">
        <v>215</v>
      </c>
      <c r="L140" s="69"/>
      <c r="M140" s="70"/>
      <c r="N140" s="67"/>
      <c r="O140" s="71"/>
      <c r="P140" s="71"/>
      <c r="Q140" s="71"/>
      <c r="R140" s="21"/>
    </row>
    <row r="141" spans="2:18" s="1" customFormat="1" x14ac:dyDescent="0.25">
      <c r="B141" s="68"/>
      <c r="C141" s="131"/>
      <c r="D141" s="131"/>
      <c r="E141" s="156"/>
      <c r="F141" s="125"/>
      <c r="G141" s="126"/>
      <c r="H141" s="126"/>
      <c r="I141" s="126"/>
      <c r="J141" s="127"/>
      <c r="K141" s="128">
        <f>SUM(K140:K140)</f>
        <v>215</v>
      </c>
      <c r="L141" s="69"/>
      <c r="M141" s="70"/>
      <c r="N141" s="67"/>
      <c r="O141" s="71"/>
      <c r="P141" s="71"/>
      <c r="Q141" s="71"/>
      <c r="R141" s="21"/>
    </row>
    <row r="142" spans="2:18" s="1" customFormat="1" x14ac:dyDescent="0.25">
      <c r="B142" s="20"/>
      <c r="C142" s="170">
        <v>12</v>
      </c>
      <c r="D142" s="170"/>
      <c r="E142" s="171" t="s">
        <v>130</v>
      </c>
      <c r="F142" s="254" t="s">
        <v>131</v>
      </c>
      <c r="G142" s="255"/>
      <c r="H142" s="255"/>
      <c r="I142" s="255"/>
      <c r="J142" s="129" t="s">
        <v>77</v>
      </c>
      <c r="K142" s="73">
        <f>K147</f>
        <v>119.5</v>
      </c>
      <c r="L142" s="152"/>
      <c r="M142" s="112">
        <f t="shared" ref="M142:M145" si="9">ROUND(L142*K142,2)</f>
        <v>0</v>
      </c>
      <c r="N142" s="80"/>
      <c r="O142" s="186">
        <f t="shared" ref="O142:O145" si="10">N142*K142</f>
        <v>0</v>
      </c>
      <c r="P142" s="73"/>
      <c r="Q142" s="186">
        <f t="shared" ref="Q142:Q145" si="11">P142*K142</f>
        <v>0</v>
      </c>
      <c r="R142" s="106"/>
    </row>
    <row r="143" spans="2:18" s="1" customFormat="1" x14ac:dyDescent="0.25">
      <c r="B143" s="20"/>
      <c r="C143" s="175">
        <v>13</v>
      </c>
      <c r="D143" s="175"/>
      <c r="E143" s="176" t="s">
        <v>135</v>
      </c>
      <c r="F143" s="260" t="s">
        <v>136</v>
      </c>
      <c r="G143" s="261"/>
      <c r="H143" s="261"/>
      <c r="I143" s="261"/>
      <c r="J143" s="132" t="s">
        <v>77</v>
      </c>
      <c r="K143" s="74">
        <f>K147</f>
        <v>119.5</v>
      </c>
      <c r="L143" s="153"/>
      <c r="M143" s="103">
        <f t="shared" si="9"/>
        <v>0</v>
      </c>
      <c r="N143" s="81"/>
      <c r="O143" s="187">
        <f t="shared" si="10"/>
        <v>0</v>
      </c>
      <c r="P143" s="74"/>
      <c r="Q143" s="187">
        <f t="shared" si="11"/>
        <v>0</v>
      </c>
      <c r="R143" s="106"/>
    </row>
    <row r="144" spans="2:18" s="1" customFormat="1" x14ac:dyDescent="0.25">
      <c r="B144" s="20"/>
      <c r="C144" s="208">
        <v>14</v>
      </c>
      <c r="D144" s="208"/>
      <c r="E144" s="209"/>
      <c r="F144" s="290" t="s">
        <v>141</v>
      </c>
      <c r="G144" s="291"/>
      <c r="H144" s="291"/>
      <c r="I144" s="291"/>
      <c r="J144" s="210" t="s">
        <v>142</v>
      </c>
      <c r="K144" s="169">
        <f>ROUNDUP(K143*0.03,0)</f>
        <v>4</v>
      </c>
      <c r="L144" s="167"/>
      <c r="M144" s="196">
        <f t="shared" si="9"/>
        <v>0</v>
      </c>
      <c r="N144" s="168">
        <v>1E-3</v>
      </c>
      <c r="O144" s="197">
        <f t="shared" si="10"/>
        <v>4.0000000000000001E-3</v>
      </c>
      <c r="P144" s="169"/>
      <c r="Q144" s="197">
        <f t="shared" si="11"/>
        <v>0</v>
      </c>
      <c r="R144" s="106"/>
    </row>
    <row r="145" spans="2:18" s="1" customFormat="1" x14ac:dyDescent="0.25">
      <c r="B145" s="20"/>
      <c r="C145" s="172">
        <v>15</v>
      </c>
      <c r="D145" s="172"/>
      <c r="E145" s="173" t="s">
        <v>140</v>
      </c>
      <c r="F145" s="258" t="s">
        <v>139</v>
      </c>
      <c r="G145" s="259"/>
      <c r="H145" s="259"/>
      <c r="I145" s="259"/>
      <c r="J145" s="130" t="s">
        <v>101</v>
      </c>
      <c r="K145" s="75">
        <f>0.075*K147</f>
        <v>8.9625000000000004</v>
      </c>
      <c r="L145" s="154"/>
      <c r="M145" s="114">
        <f t="shared" si="9"/>
        <v>0</v>
      </c>
      <c r="N145" s="82"/>
      <c r="O145" s="188">
        <f t="shared" si="10"/>
        <v>0</v>
      </c>
      <c r="P145" s="75"/>
      <c r="Q145" s="188">
        <f t="shared" si="11"/>
        <v>0</v>
      </c>
      <c r="R145" s="106"/>
    </row>
    <row r="146" spans="2:18" s="1" customFormat="1" x14ac:dyDescent="0.25">
      <c r="B146" s="68"/>
      <c r="C146" s="131"/>
      <c r="D146" s="131"/>
      <c r="E146" s="157" t="s">
        <v>133</v>
      </c>
      <c r="F146" s="189" t="s">
        <v>175</v>
      </c>
      <c r="G146" s="155"/>
      <c r="H146" s="155"/>
      <c r="I146" s="155"/>
      <c r="J146" s="155"/>
      <c r="K146" s="158">
        <f>215-95.5</f>
        <v>119.5</v>
      </c>
      <c r="L146" s="69"/>
      <c r="M146" s="70"/>
      <c r="N146" s="67"/>
      <c r="O146" s="71"/>
      <c r="P146" s="71"/>
      <c r="Q146" s="71"/>
      <c r="R146" s="21"/>
    </row>
    <row r="147" spans="2:18" s="1" customFormat="1" x14ac:dyDescent="0.25">
      <c r="B147" s="68"/>
      <c r="C147" s="131"/>
      <c r="D147" s="131"/>
      <c r="E147" s="156"/>
      <c r="F147" s="125"/>
      <c r="G147" s="126"/>
      <c r="H147" s="126"/>
      <c r="I147" s="126"/>
      <c r="J147" s="127"/>
      <c r="K147" s="128">
        <f>SUM(K146:K146)</f>
        <v>119.5</v>
      </c>
      <c r="L147" s="69"/>
      <c r="M147" s="70"/>
      <c r="N147" s="67"/>
      <c r="O147" s="71"/>
      <c r="P147" s="71"/>
      <c r="Q147" s="71"/>
      <c r="R147" s="21"/>
    </row>
    <row r="148" spans="2:18" s="1" customFormat="1" x14ac:dyDescent="0.25">
      <c r="B148" s="20"/>
      <c r="C148" s="170">
        <v>16</v>
      </c>
      <c r="D148" s="170"/>
      <c r="E148" s="171" t="s">
        <v>135</v>
      </c>
      <c r="F148" s="254" t="s">
        <v>136</v>
      </c>
      <c r="G148" s="255"/>
      <c r="H148" s="255"/>
      <c r="I148" s="255"/>
      <c r="J148" s="129" t="s">
        <v>77</v>
      </c>
      <c r="K148" s="73">
        <f>K152</f>
        <v>95</v>
      </c>
      <c r="L148" s="152"/>
      <c r="M148" s="112">
        <f t="shared" ref="M148:M150" si="12">ROUND(L148*K148,2)</f>
        <v>0</v>
      </c>
      <c r="N148" s="80"/>
      <c r="O148" s="186">
        <f t="shared" ref="O148:O150" si="13">N148*K148</f>
        <v>0</v>
      </c>
      <c r="P148" s="73"/>
      <c r="Q148" s="186">
        <f t="shared" ref="Q148:Q150" si="14">P148*K148</f>
        <v>0</v>
      </c>
      <c r="R148" s="106"/>
    </row>
    <row r="149" spans="2:18" s="1" customFormat="1" x14ac:dyDescent="0.25">
      <c r="B149" s="20"/>
      <c r="C149" s="208">
        <v>17</v>
      </c>
      <c r="D149" s="208"/>
      <c r="E149" s="209"/>
      <c r="F149" s="290" t="s">
        <v>145</v>
      </c>
      <c r="G149" s="291"/>
      <c r="H149" s="291"/>
      <c r="I149" s="291"/>
      <c r="J149" s="210" t="s">
        <v>142</v>
      </c>
      <c r="K149" s="169">
        <f>ROUNDUP(K148*0.03,0)</f>
        <v>3</v>
      </c>
      <c r="L149" s="167"/>
      <c r="M149" s="196">
        <f t="shared" si="12"/>
        <v>0</v>
      </c>
      <c r="N149" s="168">
        <v>1E-3</v>
      </c>
      <c r="O149" s="197">
        <f t="shared" si="13"/>
        <v>3.0000000000000001E-3</v>
      </c>
      <c r="P149" s="169"/>
      <c r="Q149" s="197">
        <f t="shared" si="14"/>
        <v>0</v>
      </c>
      <c r="R149" s="106"/>
    </row>
    <row r="150" spans="2:18" s="1" customFormat="1" x14ac:dyDescent="0.25">
      <c r="B150" s="20"/>
      <c r="C150" s="172">
        <v>18</v>
      </c>
      <c r="D150" s="172"/>
      <c r="E150" s="173" t="s">
        <v>140</v>
      </c>
      <c r="F150" s="258" t="s">
        <v>139</v>
      </c>
      <c r="G150" s="259"/>
      <c r="H150" s="259"/>
      <c r="I150" s="259"/>
      <c r="J150" s="130" t="s">
        <v>101</v>
      </c>
      <c r="K150" s="75">
        <f>0.075*K152</f>
        <v>7.125</v>
      </c>
      <c r="L150" s="154"/>
      <c r="M150" s="114">
        <f t="shared" si="12"/>
        <v>0</v>
      </c>
      <c r="N150" s="82"/>
      <c r="O150" s="188">
        <f t="shared" si="13"/>
        <v>0</v>
      </c>
      <c r="P150" s="75"/>
      <c r="Q150" s="188">
        <f t="shared" si="14"/>
        <v>0</v>
      </c>
      <c r="R150" s="106"/>
    </row>
    <row r="151" spans="2:18" s="1" customFormat="1" x14ac:dyDescent="0.25">
      <c r="B151" s="68"/>
      <c r="C151" s="131"/>
      <c r="D151" s="131"/>
      <c r="E151" s="157" t="s">
        <v>143</v>
      </c>
      <c r="F151" s="189" t="s">
        <v>181</v>
      </c>
      <c r="G151" s="155"/>
      <c r="H151" s="155"/>
      <c r="I151" s="155"/>
      <c r="J151" s="155"/>
      <c r="K151" s="158">
        <v>95</v>
      </c>
      <c r="L151" s="69"/>
      <c r="M151" s="70"/>
      <c r="N151" s="67"/>
      <c r="O151" s="71"/>
      <c r="P151" s="71"/>
      <c r="Q151" s="71"/>
      <c r="R151" s="21"/>
    </row>
    <row r="152" spans="2:18" s="1" customFormat="1" x14ac:dyDescent="0.25">
      <c r="B152" s="68"/>
      <c r="C152" s="131"/>
      <c r="D152" s="131"/>
      <c r="E152" s="156"/>
      <c r="F152" s="125"/>
      <c r="G152" s="126"/>
      <c r="H152" s="126"/>
      <c r="I152" s="126"/>
      <c r="J152" s="127"/>
      <c r="K152" s="128">
        <f>SUM(K151:K151)</f>
        <v>95</v>
      </c>
      <c r="L152" s="69"/>
      <c r="M152" s="70"/>
      <c r="N152" s="67"/>
      <c r="O152" s="71"/>
      <c r="P152" s="71"/>
      <c r="Q152" s="71"/>
      <c r="R152" s="21"/>
    </row>
    <row r="153" spans="2:18" s="1" customFormat="1" x14ac:dyDescent="0.25">
      <c r="B153" s="20"/>
      <c r="C153" s="170">
        <v>19</v>
      </c>
      <c r="D153" s="170"/>
      <c r="E153" s="171" t="s">
        <v>132</v>
      </c>
      <c r="F153" s="254" t="s">
        <v>128</v>
      </c>
      <c r="G153" s="255"/>
      <c r="H153" s="255"/>
      <c r="I153" s="255"/>
      <c r="J153" s="129" t="s">
        <v>77</v>
      </c>
      <c r="K153" s="73">
        <f>K158</f>
        <v>55</v>
      </c>
      <c r="L153" s="152"/>
      <c r="M153" s="112">
        <f t="shared" ref="M153:M156" si="15">ROUND(L153*K153,2)</f>
        <v>0</v>
      </c>
      <c r="N153" s="80"/>
      <c r="O153" s="186">
        <f t="shared" ref="O153:O156" si="16">N153*K153</f>
        <v>0</v>
      </c>
      <c r="P153" s="73"/>
      <c r="Q153" s="186">
        <f t="shared" ref="Q153:Q156" si="17">P153*K153</f>
        <v>0</v>
      </c>
      <c r="R153" s="106"/>
    </row>
    <row r="154" spans="2:18" s="1" customFormat="1" x14ac:dyDescent="0.25">
      <c r="B154" s="20"/>
      <c r="C154" s="175">
        <v>20</v>
      </c>
      <c r="D154" s="175"/>
      <c r="E154" s="176" t="s">
        <v>135</v>
      </c>
      <c r="F154" s="260" t="s">
        <v>136</v>
      </c>
      <c r="G154" s="261"/>
      <c r="H154" s="261"/>
      <c r="I154" s="261"/>
      <c r="J154" s="132" t="s">
        <v>77</v>
      </c>
      <c r="K154" s="74">
        <f>K158</f>
        <v>55</v>
      </c>
      <c r="L154" s="153"/>
      <c r="M154" s="103">
        <f t="shared" si="15"/>
        <v>0</v>
      </c>
      <c r="N154" s="81"/>
      <c r="O154" s="187">
        <f t="shared" si="16"/>
        <v>0</v>
      </c>
      <c r="P154" s="74"/>
      <c r="Q154" s="187">
        <f t="shared" si="17"/>
        <v>0</v>
      </c>
      <c r="R154" s="106"/>
    </row>
    <row r="155" spans="2:18" s="1" customFormat="1" x14ac:dyDescent="0.25">
      <c r="B155" s="20"/>
      <c r="C155" s="208">
        <v>21</v>
      </c>
      <c r="D155" s="208"/>
      <c r="E155" s="209"/>
      <c r="F155" s="290" t="s">
        <v>141</v>
      </c>
      <c r="G155" s="291"/>
      <c r="H155" s="291"/>
      <c r="I155" s="291"/>
      <c r="J155" s="210" t="s">
        <v>142</v>
      </c>
      <c r="K155" s="169">
        <f>ROUNDUP(K154*0.03,0)</f>
        <v>2</v>
      </c>
      <c r="L155" s="167"/>
      <c r="M155" s="196">
        <f t="shared" si="15"/>
        <v>0</v>
      </c>
      <c r="N155" s="168">
        <v>1E-3</v>
      </c>
      <c r="O155" s="197">
        <f t="shared" si="16"/>
        <v>2E-3</v>
      </c>
      <c r="P155" s="169"/>
      <c r="Q155" s="197">
        <f t="shared" si="17"/>
        <v>0</v>
      </c>
      <c r="R155" s="106"/>
    </row>
    <row r="156" spans="2:18" s="1" customFormat="1" x14ac:dyDescent="0.25">
      <c r="B156" s="20"/>
      <c r="C156" s="172">
        <v>22</v>
      </c>
      <c r="D156" s="172"/>
      <c r="E156" s="173" t="s">
        <v>140</v>
      </c>
      <c r="F156" s="258" t="s">
        <v>139</v>
      </c>
      <c r="G156" s="259"/>
      <c r="H156" s="259"/>
      <c r="I156" s="259"/>
      <c r="J156" s="130" t="s">
        <v>101</v>
      </c>
      <c r="K156" s="75">
        <f>0.075*K158</f>
        <v>4.125</v>
      </c>
      <c r="L156" s="154"/>
      <c r="M156" s="114">
        <f t="shared" si="15"/>
        <v>0</v>
      </c>
      <c r="N156" s="82"/>
      <c r="O156" s="188">
        <f t="shared" si="16"/>
        <v>0</v>
      </c>
      <c r="P156" s="75"/>
      <c r="Q156" s="188">
        <f t="shared" si="17"/>
        <v>0</v>
      </c>
      <c r="R156" s="106"/>
    </row>
    <row r="157" spans="2:18" s="1" customFormat="1" x14ac:dyDescent="0.25">
      <c r="B157" s="68"/>
      <c r="C157" s="131"/>
      <c r="D157" s="131"/>
      <c r="E157" s="157" t="s">
        <v>134</v>
      </c>
      <c r="F157" s="189" t="s">
        <v>170</v>
      </c>
      <c r="G157" s="155"/>
      <c r="H157" s="155"/>
      <c r="I157" s="155"/>
      <c r="J157" s="155"/>
      <c r="K157" s="158">
        <v>55</v>
      </c>
      <c r="L157" s="69"/>
      <c r="M157" s="70"/>
      <c r="N157" s="67"/>
      <c r="O157" s="71"/>
      <c r="P157" s="71"/>
      <c r="Q157" s="71"/>
      <c r="R157" s="21"/>
    </row>
    <row r="158" spans="2:18" s="1" customFormat="1" x14ac:dyDescent="0.25">
      <c r="B158" s="68"/>
      <c r="C158" s="131"/>
      <c r="D158" s="131"/>
      <c r="E158" s="156"/>
      <c r="F158" s="125"/>
      <c r="G158" s="126"/>
      <c r="H158" s="126"/>
      <c r="I158" s="126"/>
      <c r="J158" s="127"/>
      <c r="K158" s="128">
        <f>SUM(K157:K157)</f>
        <v>55</v>
      </c>
      <c r="L158" s="69"/>
      <c r="M158" s="70"/>
      <c r="N158" s="67"/>
      <c r="O158" s="71"/>
      <c r="P158" s="71"/>
      <c r="Q158" s="71"/>
      <c r="R158" s="21"/>
    </row>
    <row r="159" spans="2:18" s="1" customFormat="1" x14ac:dyDescent="0.25">
      <c r="B159" s="20"/>
      <c r="C159" s="165">
        <v>23</v>
      </c>
      <c r="D159" s="165"/>
      <c r="E159" s="166" t="s">
        <v>108</v>
      </c>
      <c r="F159" s="256" t="s">
        <v>109</v>
      </c>
      <c r="G159" s="257"/>
      <c r="H159" s="257"/>
      <c r="I159" s="257"/>
      <c r="J159" s="124" t="s">
        <v>77</v>
      </c>
      <c r="K159" s="72">
        <f>K162</f>
        <v>406</v>
      </c>
      <c r="L159" s="151"/>
      <c r="M159" s="111">
        <f t="shared" si="0"/>
        <v>0</v>
      </c>
      <c r="N159" s="79"/>
      <c r="O159" s="159">
        <f t="shared" si="1"/>
        <v>0</v>
      </c>
      <c r="P159" s="72"/>
      <c r="Q159" s="159">
        <f t="shared" si="2"/>
        <v>0</v>
      </c>
      <c r="R159" s="106"/>
    </row>
    <row r="160" spans="2:18" s="1" customFormat="1" x14ac:dyDescent="0.25">
      <c r="B160" s="68"/>
      <c r="C160" s="131"/>
      <c r="D160" s="131"/>
      <c r="E160" s="192" t="s">
        <v>123</v>
      </c>
      <c r="F160" s="195" t="s">
        <v>174</v>
      </c>
      <c r="G160" s="193"/>
      <c r="H160" s="193"/>
      <c r="I160" s="193"/>
      <c r="J160" s="193"/>
      <c r="K160" s="194">
        <v>215</v>
      </c>
      <c r="L160" s="69"/>
      <c r="M160" s="70"/>
      <c r="N160" s="67"/>
      <c r="O160" s="71"/>
      <c r="P160" s="71"/>
      <c r="Q160" s="71"/>
      <c r="R160" s="21"/>
    </row>
    <row r="161" spans="2:18" s="1" customFormat="1" x14ac:dyDescent="0.25">
      <c r="B161" s="68"/>
      <c r="C161" s="131"/>
      <c r="D161" s="131"/>
      <c r="E161" s="192"/>
      <c r="F161" s="195" t="s">
        <v>171</v>
      </c>
      <c r="G161" s="193"/>
      <c r="H161" s="193"/>
      <c r="I161" s="193"/>
      <c r="J161" s="193"/>
      <c r="K161" s="194">
        <f>95.5*2</f>
        <v>191</v>
      </c>
      <c r="L161" s="69"/>
      <c r="M161" s="70"/>
      <c r="N161" s="67"/>
      <c r="O161" s="71"/>
      <c r="P161" s="71"/>
      <c r="Q161" s="71"/>
      <c r="R161" s="21"/>
    </row>
    <row r="162" spans="2:18" s="1" customFormat="1" x14ac:dyDescent="0.25">
      <c r="B162" s="68"/>
      <c r="C162" s="131"/>
      <c r="D162" s="131"/>
      <c r="E162" s="156"/>
      <c r="F162" s="125"/>
      <c r="G162" s="126"/>
      <c r="H162" s="126"/>
      <c r="I162" s="126"/>
      <c r="J162" s="127"/>
      <c r="K162" s="128">
        <f>SUM(K160:K161)</f>
        <v>406</v>
      </c>
      <c r="L162" s="69"/>
      <c r="M162" s="70"/>
      <c r="N162" s="67"/>
      <c r="O162" s="71"/>
      <c r="P162" s="71"/>
      <c r="Q162" s="71"/>
      <c r="R162" s="21"/>
    </row>
    <row r="163" spans="2:18" s="99" customFormat="1" ht="15" x14ac:dyDescent="0.3">
      <c r="B163" s="98"/>
      <c r="D163" s="84" t="s">
        <v>67</v>
      </c>
      <c r="E163" s="84"/>
      <c r="F163" s="84"/>
      <c r="G163" s="84"/>
      <c r="H163" s="84"/>
      <c r="I163" s="84"/>
      <c r="J163" s="84"/>
      <c r="K163" s="84"/>
      <c r="L163" s="84"/>
      <c r="M163" s="110">
        <f>SUM(M164:M174)</f>
        <v>0</v>
      </c>
      <c r="O163" s="100">
        <f>SUM(O164:O174)</f>
        <v>70.453805000000003</v>
      </c>
      <c r="P163" s="100"/>
      <c r="Q163" s="100">
        <f>SUM(Q164:Q174)</f>
        <v>0</v>
      </c>
      <c r="R163" s="105"/>
    </row>
    <row r="164" spans="2:18" s="1" customFormat="1" ht="27.75" customHeight="1" x14ac:dyDescent="0.25">
      <c r="B164" s="20"/>
      <c r="C164" s="165">
        <v>24</v>
      </c>
      <c r="D164" s="165"/>
      <c r="E164" s="166" t="s">
        <v>146</v>
      </c>
      <c r="F164" s="256" t="s">
        <v>147</v>
      </c>
      <c r="G164" s="257"/>
      <c r="H164" s="257"/>
      <c r="I164" s="257"/>
      <c r="J164" s="124" t="s">
        <v>77</v>
      </c>
      <c r="K164" s="72">
        <f>K166</f>
        <v>95.5</v>
      </c>
      <c r="L164" s="151"/>
      <c r="M164" s="111">
        <f t="shared" ref="M164" si="18">ROUND(L164*K164,2)</f>
        <v>0</v>
      </c>
      <c r="N164" s="79">
        <v>0.36834</v>
      </c>
      <c r="O164" s="159">
        <f>N164*K164</f>
        <v>35.176470000000002</v>
      </c>
      <c r="P164" s="72"/>
      <c r="Q164" s="159">
        <f t="shared" ref="Q164" si="19">P164*K164</f>
        <v>0</v>
      </c>
      <c r="R164" s="106"/>
    </row>
    <row r="165" spans="2:18" s="1" customFormat="1" x14ac:dyDescent="0.25">
      <c r="B165" s="68"/>
      <c r="C165" s="131"/>
      <c r="D165" s="131"/>
      <c r="E165" s="157"/>
      <c r="F165" s="189" t="s">
        <v>166</v>
      </c>
      <c r="G165" s="155"/>
      <c r="H165" s="155"/>
      <c r="I165" s="155"/>
      <c r="J165" s="155"/>
      <c r="K165" s="158">
        <v>95.5</v>
      </c>
      <c r="L165" s="69"/>
      <c r="M165" s="70"/>
      <c r="N165" s="67"/>
      <c r="O165" s="71"/>
      <c r="P165" s="71"/>
      <c r="Q165" s="71"/>
      <c r="R165" s="21"/>
    </row>
    <row r="166" spans="2:18" s="1" customFormat="1" x14ac:dyDescent="0.25">
      <c r="B166" s="68"/>
      <c r="C166" s="131"/>
      <c r="D166" s="131"/>
      <c r="E166" s="156"/>
      <c r="F166" s="125"/>
      <c r="G166" s="126"/>
      <c r="H166" s="126"/>
      <c r="I166" s="126"/>
      <c r="J166" s="127"/>
      <c r="K166" s="128">
        <f>SUM(K165:K165)</f>
        <v>95.5</v>
      </c>
      <c r="L166" s="69"/>
      <c r="M166" s="70"/>
      <c r="N166" s="67"/>
      <c r="O166" s="71"/>
      <c r="P166" s="71"/>
      <c r="Q166" s="71"/>
      <c r="R166" s="21"/>
    </row>
    <row r="167" spans="2:18" s="1" customFormat="1" x14ac:dyDescent="0.25">
      <c r="B167" s="20"/>
      <c r="C167" s="165">
        <v>25</v>
      </c>
      <c r="D167" s="165"/>
      <c r="E167" s="166"/>
      <c r="F167" s="256" t="s">
        <v>148</v>
      </c>
      <c r="G167" s="257"/>
      <c r="H167" s="257"/>
      <c r="I167" s="257"/>
      <c r="J167" s="124" t="s">
        <v>101</v>
      </c>
      <c r="K167" s="72">
        <f>K169</f>
        <v>14.324999999999999</v>
      </c>
      <c r="L167" s="151"/>
      <c r="M167" s="111">
        <f t="shared" ref="M167" si="20">ROUND(L167*K167,2)</f>
        <v>0</v>
      </c>
      <c r="N167" s="79">
        <f>O164/K167</f>
        <v>2.4556000000000004</v>
      </c>
      <c r="O167" s="159">
        <f t="shared" ref="O167" si="21">N167*K167</f>
        <v>35.176470000000002</v>
      </c>
      <c r="P167" s="72"/>
      <c r="Q167" s="159">
        <f t="shared" ref="Q167" si="22">P167*K167</f>
        <v>0</v>
      </c>
      <c r="R167" s="106"/>
    </row>
    <row r="168" spans="2:18" s="1" customFormat="1" x14ac:dyDescent="0.25">
      <c r="B168" s="68"/>
      <c r="C168" s="131"/>
      <c r="D168" s="131"/>
      <c r="E168" s="157"/>
      <c r="F168" s="189" t="s">
        <v>167</v>
      </c>
      <c r="G168" s="155"/>
      <c r="H168" s="155"/>
      <c r="I168" s="155"/>
      <c r="J168" s="155"/>
      <c r="K168" s="158">
        <f>95.5*0.15</f>
        <v>14.324999999999999</v>
      </c>
      <c r="L168" s="69"/>
      <c r="M168" s="70"/>
      <c r="N168" s="67"/>
      <c r="O168" s="71"/>
      <c r="P168" s="71"/>
      <c r="Q168" s="71"/>
      <c r="R168" s="21"/>
    </row>
    <row r="169" spans="2:18" s="1" customFormat="1" x14ac:dyDescent="0.25">
      <c r="B169" s="68"/>
      <c r="C169" s="131"/>
      <c r="D169" s="131"/>
      <c r="E169" s="156"/>
      <c r="F169" s="125"/>
      <c r="G169" s="126"/>
      <c r="H169" s="126"/>
      <c r="I169" s="126"/>
      <c r="J169" s="127"/>
      <c r="K169" s="128">
        <f>SUM(K168:K168)</f>
        <v>14.324999999999999</v>
      </c>
      <c r="L169" s="69"/>
      <c r="M169" s="70"/>
      <c r="N169" s="67"/>
      <c r="O169" s="71"/>
      <c r="P169" s="71"/>
      <c r="Q169" s="71"/>
      <c r="R169" s="21"/>
    </row>
    <row r="170" spans="2:18" s="1" customFormat="1" x14ac:dyDescent="0.25">
      <c r="B170" s="20"/>
      <c r="C170" s="165">
        <v>26</v>
      </c>
      <c r="D170" s="165"/>
      <c r="E170" s="166" t="s">
        <v>152</v>
      </c>
      <c r="F170" s="256" t="s">
        <v>150</v>
      </c>
      <c r="G170" s="257"/>
      <c r="H170" s="257"/>
      <c r="I170" s="257"/>
      <c r="J170" s="124" t="s">
        <v>101</v>
      </c>
      <c r="K170" s="72">
        <f>K172</f>
        <v>7.1624999999999996</v>
      </c>
      <c r="L170" s="151"/>
      <c r="M170" s="111">
        <f t="shared" ref="M170" si="23">ROUND(L170*K170,2)</f>
        <v>0</v>
      </c>
      <c r="N170" s="79">
        <v>0</v>
      </c>
      <c r="O170" s="159">
        <f t="shared" ref="O170" si="24">N170*K170</f>
        <v>0</v>
      </c>
      <c r="P170" s="72"/>
      <c r="Q170" s="159">
        <f t="shared" ref="Q170" si="25">P170*K170</f>
        <v>0</v>
      </c>
      <c r="R170" s="106"/>
    </row>
    <row r="171" spans="2:18" s="1" customFormat="1" x14ac:dyDescent="0.25">
      <c r="B171" s="68"/>
      <c r="C171" s="131"/>
      <c r="D171" s="131"/>
      <c r="E171" s="157"/>
      <c r="F171" s="189" t="s">
        <v>168</v>
      </c>
      <c r="G171" s="155"/>
      <c r="H171" s="155"/>
      <c r="I171" s="155"/>
      <c r="J171" s="155"/>
      <c r="K171" s="158">
        <f>95.5*0.075</f>
        <v>7.1624999999999996</v>
      </c>
      <c r="L171" s="69"/>
      <c r="M171" s="70"/>
      <c r="N171" s="67"/>
      <c r="O171" s="71"/>
      <c r="P171" s="71"/>
      <c r="Q171" s="71"/>
      <c r="R171" s="21"/>
    </row>
    <row r="172" spans="2:18" s="1" customFormat="1" x14ac:dyDescent="0.25">
      <c r="B172" s="68"/>
      <c r="C172" s="131"/>
      <c r="D172" s="131"/>
      <c r="E172" s="156"/>
      <c r="F172" s="125"/>
      <c r="G172" s="126"/>
      <c r="H172" s="126"/>
      <c r="I172" s="126"/>
      <c r="J172" s="127"/>
      <c r="K172" s="128">
        <f>SUM(K171:K171)</f>
        <v>7.1624999999999996</v>
      </c>
      <c r="L172" s="69"/>
      <c r="M172" s="70"/>
      <c r="N172" s="67"/>
      <c r="O172" s="71"/>
      <c r="P172" s="71"/>
      <c r="Q172" s="71"/>
      <c r="R172" s="21"/>
    </row>
    <row r="173" spans="2:18" s="1" customFormat="1" x14ac:dyDescent="0.25">
      <c r="B173" s="20"/>
      <c r="C173" s="170">
        <v>27</v>
      </c>
      <c r="D173" s="170"/>
      <c r="E173" s="171" t="s">
        <v>182</v>
      </c>
      <c r="F173" s="254" t="s">
        <v>183</v>
      </c>
      <c r="G173" s="255"/>
      <c r="H173" s="255"/>
      <c r="I173" s="255"/>
      <c r="J173" s="129" t="s">
        <v>77</v>
      </c>
      <c r="K173" s="73">
        <f>K164</f>
        <v>95.5</v>
      </c>
      <c r="L173" s="152"/>
      <c r="M173" s="112">
        <f t="shared" ref="M173:M174" si="26">ROUND(L173*K173,2)</f>
        <v>0</v>
      </c>
      <c r="N173" s="80">
        <v>3.0000000000000001E-5</v>
      </c>
      <c r="O173" s="186">
        <f t="shared" ref="O173:O174" si="27">N173*K173</f>
        <v>2.8649999999999999E-3</v>
      </c>
      <c r="P173" s="73"/>
      <c r="Q173" s="186">
        <f t="shared" ref="Q173:Q174" si="28">P173*K173</f>
        <v>0</v>
      </c>
      <c r="R173" s="106"/>
    </row>
    <row r="174" spans="2:18" s="1" customFormat="1" ht="13.5" customHeight="1" x14ac:dyDescent="0.25">
      <c r="B174" s="20"/>
      <c r="C174" s="199">
        <v>28</v>
      </c>
      <c r="D174" s="199"/>
      <c r="E174" s="200"/>
      <c r="F174" s="292" t="s">
        <v>184</v>
      </c>
      <c r="G174" s="293"/>
      <c r="H174" s="293"/>
      <c r="I174" s="293"/>
      <c r="J174" s="201" t="s">
        <v>77</v>
      </c>
      <c r="K174" s="202">
        <f>ROUNDUP(K173*1.02,0)</f>
        <v>98</v>
      </c>
      <c r="L174" s="203"/>
      <c r="M174" s="204">
        <f t="shared" si="26"/>
        <v>0</v>
      </c>
      <c r="N174" s="205">
        <v>1E-3</v>
      </c>
      <c r="O174" s="206">
        <f t="shared" si="27"/>
        <v>9.8000000000000004E-2</v>
      </c>
      <c r="P174" s="202"/>
      <c r="Q174" s="206">
        <f t="shared" si="28"/>
        <v>0</v>
      </c>
      <c r="R174" s="106"/>
    </row>
    <row r="175" spans="2:18" s="99" customFormat="1" ht="15" x14ac:dyDescent="0.3">
      <c r="B175" s="98"/>
      <c r="D175" s="84" t="s">
        <v>68</v>
      </c>
      <c r="E175" s="84"/>
      <c r="F175" s="84"/>
      <c r="G175" s="84"/>
      <c r="H175" s="84"/>
      <c r="I175" s="84"/>
      <c r="J175" s="84"/>
      <c r="K175" s="84"/>
      <c r="L175" s="84"/>
      <c r="M175" s="110">
        <f>SUM(M176:M186)</f>
        <v>0</v>
      </c>
      <c r="O175" s="100">
        <f>SUM(O176:O186)</f>
        <v>19.442</v>
      </c>
      <c r="P175" s="100"/>
      <c r="Q175" s="100">
        <f>SUM(Q176:Q186)</f>
        <v>0</v>
      </c>
      <c r="R175" s="105"/>
    </row>
    <row r="176" spans="2:18" s="1" customFormat="1" x14ac:dyDescent="0.25">
      <c r="B176" s="20"/>
      <c r="C176" s="165">
        <v>29</v>
      </c>
      <c r="D176" s="165"/>
      <c r="E176" s="166" t="s">
        <v>153</v>
      </c>
      <c r="F176" s="256" t="s">
        <v>180</v>
      </c>
      <c r="G176" s="257"/>
      <c r="H176" s="257"/>
      <c r="I176" s="257"/>
      <c r="J176" s="124" t="s">
        <v>78</v>
      </c>
      <c r="K176" s="72">
        <f>K178</f>
        <v>100</v>
      </c>
      <c r="L176" s="151"/>
      <c r="M176" s="111">
        <f t="shared" ref="M176" si="29">ROUND(L176*K176,2)</f>
        <v>0</v>
      </c>
      <c r="N176" s="79">
        <v>0.188</v>
      </c>
      <c r="O176" s="159">
        <f t="shared" ref="O176" si="30">N176*K176</f>
        <v>18.8</v>
      </c>
      <c r="P176" s="72"/>
      <c r="Q176" s="159">
        <f t="shared" ref="Q176" si="31">P176*K176</f>
        <v>0</v>
      </c>
      <c r="R176" s="106"/>
    </row>
    <row r="177" spans="1:18" s="1" customFormat="1" x14ac:dyDescent="0.25">
      <c r="B177" s="68"/>
      <c r="C177" s="131"/>
      <c r="D177" s="131"/>
      <c r="E177" s="157"/>
      <c r="F177" s="155"/>
      <c r="G177" s="155"/>
      <c r="H177" s="155"/>
      <c r="I177" s="155"/>
      <c r="J177" s="155"/>
      <c r="K177" s="158">
        <v>100</v>
      </c>
      <c r="L177" s="69"/>
      <c r="M177" s="70"/>
      <c r="N177" s="67"/>
      <c r="O177" s="71"/>
      <c r="P177" s="71"/>
      <c r="Q177" s="71"/>
      <c r="R177" s="21"/>
    </row>
    <row r="178" spans="1:18" s="1" customFormat="1" x14ac:dyDescent="0.25">
      <c r="B178" s="68"/>
      <c r="C178" s="131"/>
      <c r="D178" s="131"/>
      <c r="E178" s="156"/>
      <c r="F178" s="125"/>
      <c r="G178" s="126"/>
      <c r="H178" s="126"/>
      <c r="I178" s="126"/>
      <c r="J178" s="127"/>
      <c r="K178" s="128">
        <f>SUM(K177)</f>
        <v>100</v>
      </c>
      <c r="L178" s="69"/>
      <c r="M178" s="70"/>
      <c r="N178" s="67"/>
      <c r="O178" s="71"/>
      <c r="P178" s="71"/>
      <c r="Q178" s="71"/>
      <c r="R178" s="21"/>
    </row>
    <row r="179" spans="1:18" s="1" customFormat="1" x14ac:dyDescent="0.25">
      <c r="B179" s="20"/>
      <c r="C179" s="179">
        <v>30</v>
      </c>
      <c r="D179" s="179"/>
      <c r="E179" s="180"/>
      <c r="F179" s="288" t="s">
        <v>154</v>
      </c>
      <c r="G179" s="289"/>
      <c r="H179" s="289"/>
      <c r="I179" s="289"/>
      <c r="J179" s="160" t="s">
        <v>96</v>
      </c>
      <c r="K179" s="161">
        <v>32</v>
      </c>
      <c r="L179" s="162"/>
      <c r="M179" s="163">
        <f t="shared" ref="M179:M186" si="32">ROUND(L179*K179,2)</f>
        <v>0</v>
      </c>
      <c r="N179" s="164">
        <v>1.67E-2</v>
      </c>
      <c r="O179" s="198">
        <f t="shared" ref="O179:O186" si="33">N179*K179</f>
        <v>0.53439999999999999</v>
      </c>
      <c r="P179" s="161"/>
      <c r="Q179" s="198">
        <f t="shared" ref="Q179:Q186" si="34">P179*K179</f>
        <v>0</v>
      </c>
      <c r="R179" s="106"/>
    </row>
    <row r="180" spans="1:18" s="99" customFormat="1" ht="15" x14ac:dyDescent="0.3">
      <c r="B180" s="98"/>
      <c r="C180" s="208">
        <v>31</v>
      </c>
      <c r="D180" s="208"/>
      <c r="E180" s="209"/>
      <c r="F180" s="290" t="s">
        <v>155</v>
      </c>
      <c r="G180" s="291"/>
      <c r="H180" s="291"/>
      <c r="I180" s="291"/>
      <c r="J180" s="210" t="s">
        <v>96</v>
      </c>
      <c r="K180" s="169">
        <v>1</v>
      </c>
      <c r="L180" s="167"/>
      <c r="M180" s="196">
        <f t="shared" si="32"/>
        <v>0</v>
      </c>
      <c r="N180" s="168">
        <v>1.12E-2</v>
      </c>
      <c r="O180" s="197">
        <f t="shared" si="33"/>
        <v>1.12E-2</v>
      </c>
      <c r="P180" s="169"/>
      <c r="Q180" s="197">
        <f t="shared" si="34"/>
        <v>0</v>
      </c>
      <c r="R180" s="105"/>
    </row>
    <row r="181" spans="1:18" s="99" customFormat="1" ht="15" x14ac:dyDescent="0.3">
      <c r="B181" s="98"/>
      <c r="C181" s="208">
        <v>32</v>
      </c>
      <c r="D181" s="208"/>
      <c r="E181" s="209"/>
      <c r="F181" s="290" t="s">
        <v>156</v>
      </c>
      <c r="G181" s="291"/>
      <c r="H181" s="291"/>
      <c r="I181" s="291"/>
      <c r="J181" s="210" t="s">
        <v>96</v>
      </c>
      <c r="K181" s="169">
        <v>1</v>
      </c>
      <c r="L181" s="167"/>
      <c r="M181" s="196">
        <f t="shared" si="32"/>
        <v>0</v>
      </c>
      <c r="N181" s="168">
        <v>8.2000000000000007E-3</v>
      </c>
      <c r="O181" s="197">
        <f t="shared" si="33"/>
        <v>8.2000000000000007E-3</v>
      </c>
      <c r="P181" s="169"/>
      <c r="Q181" s="197">
        <f t="shared" si="34"/>
        <v>0</v>
      </c>
      <c r="R181" s="105"/>
    </row>
    <row r="182" spans="1:18" s="99" customFormat="1" ht="15" x14ac:dyDescent="0.3">
      <c r="B182" s="98"/>
      <c r="C182" s="208">
        <v>33</v>
      </c>
      <c r="D182" s="208"/>
      <c r="E182" s="209"/>
      <c r="F182" s="290" t="s">
        <v>157</v>
      </c>
      <c r="G182" s="291"/>
      <c r="H182" s="291"/>
      <c r="I182" s="291"/>
      <c r="J182" s="210" t="s">
        <v>96</v>
      </c>
      <c r="K182" s="169">
        <v>1</v>
      </c>
      <c r="L182" s="167"/>
      <c r="M182" s="196">
        <f t="shared" si="32"/>
        <v>0</v>
      </c>
      <c r="N182" s="168">
        <v>5.4999999999999997E-3</v>
      </c>
      <c r="O182" s="197">
        <f t="shared" si="33"/>
        <v>5.4999999999999997E-3</v>
      </c>
      <c r="P182" s="169"/>
      <c r="Q182" s="197">
        <f t="shared" si="34"/>
        <v>0</v>
      </c>
      <c r="R182" s="105"/>
    </row>
    <row r="183" spans="1:18" s="99" customFormat="1" ht="15" x14ac:dyDescent="0.3">
      <c r="B183" s="98"/>
      <c r="C183" s="208">
        <v>34</v>
      </c>
      <c r="D183" s="208"/>
      <c r="E183" s="209"/>
      <c r="F183" s="290" t="s">
        <v>158</v>
      </c>
      <c r="G183" s="291"/>
      <c r="H183" s="291"/>
      <c r="I183" s="291"/>
      <c r="J183" s="210" t="s">
        <v>96</v>
      </c>
      <c r="K183" s="169">
        <v>0</v>
      </c>
      <c r="L183" s="167"/>
      <c r="M183" s="196">
        <f t="shared" si="32"/>
        <v>0</v>
      </c>
      <c r="N183" s="168">
        <v>1.8E-3</v>
      </c>
      <c r="O183" s="197">
        <f t="shared" si="33"/>
        <v>0</v>
      </c>
      <c r="P183" s="169"/>
      <c r="Q183" s="197">
        <f t="shared" si="34"/>
        <v>0</v>
      </c>
      <c r="R183" s="105"/>
    </row>
    <row r="184" spans="1:18" s="99" customFormat="1" ht="15" x14ac:dyDescent="0.3">
      <c r="B184" s="98"/>
      <c r="C184" s="208">
        <v>35</v>
      </c>
      <c r="D184" s="208"/>
      <c r="E184" s="209"/>
      <c r="F184" s="290" t="s">
        <v>159</v>
      </c>
      <c r="G184" s="291"/>
      <c r="H184" s="291"/>
      <c r="I184" s="291"/>
      <c r="J184" s="210" t="s">
        <v>96</v>
      </c>
      <c r="K184" s="169">
        <v>4</v>
      </c>
      <c r="L184" s="167"/>
      <c r="M184" s="196">
        <f t="shared" si="32"/>
        <v>0</v>
      </c>
      <c r="N184" s="168">
        <v>2.0999999999999999E-3</v>
      </c>
      <c r="O184" s="197">
        <f t="shared" si="33"/>
        <v>8.3999999999999995E-3</v>
      </c>
      <c r="P184" s="169"/>
      <c r="Q184" s="197">
        <f t="shared" si="34"/>
        <v>0</v>
      </c>
      <c r="R184" s="105"/>
    </row>
    <row r="185" spans="1:18" s="99" customFormat="1" ht="15" x14ac:dyDescent="0.3">
      <c r="B185" s="98"/>
      <c r="C185" s="208">
        <v>36</v>
      </c>
      <c r="D185" s="208"/>
      <c r="E185" s="209"/>
      <c r="F185" s="290" t="s">
        <v>160</v>
      </c>
      <c r="G185" s="291"/>
      <c r="H185" s="291"/>
      <c r="I185" s="291"/>
      <c r="J185" s="210" t="s">
        <v>96</v>
      </c>
      <c r="K185" s="169">
        <f>SUM(K179:K183)</f>
        <v>35</v>
      </c>
      <c r="L185" s="167"/>
      <c r="M185" s="196">
        <f t="shared" si="32"/>
        <v>0</v>
      </c>
      <c r="N185" s="168">
        <v>1E-4</v>
      </c>
      <c r="O185" s="197">
        <f t="shared" si="33"/>
        <v>3.5000000000000001E-3</v>
      </c>
      <c r="P185" s="169"/>
      <c r="Q185" s="197">
        <f t="shared" si="34"/>
        <v>0</v>
      </c>
      <c r="R185" s="105"/>
    </row>
    <row r="186" spans="1:18" s="99" customFormat="1" ht="15" x14ac:dyDescent="0.3">
      <c r="B186" s="98"/>
      <c r="C186" s="199">
        <v>37</v>
      </c>
      <c r="D186" s="199"/>
      <c r="E186" s="200"/>
      <c r="F186" s="292" t="s">
        <v>161</v>
      </c>
      <c r="G186" s="293"/>
      <c r="H186" s="293"/>
      <c r="I186" s="293"/>
      <c r="J186" s="201" t="s">
        <v>96</v>
      </c>
      <c r="K186" s="202">
        <v>236</v>
      </c>
      <c r="L186" s="203"/>
      <c r="M186" s="204">
        <f t="shared" si="32"/>
        <v>0</v>
      </c>
      <c r="N186" s="205">
        <v>2.9999999999999997E-4</v>
      </c>
      <c r="O186" s="206">
        <f t="shared" si="33"/>
        <v>7.0799999999999988E-2</v>
      </c>
      <c r="P186" s="202"/>
      <c r="Q186" s="206">
        <f t="shared" si="34"/>
        <v>0</v>
      </c>
      <c r="R186" s="105"/>
    </row>
    <row r="187" spans="1:18" s="99" customFormat="1" ht="15" x14ac:dyDescent="0.3">
      <c r="B187" s="98"/>
      <c r="D187" s="84" t="s">
        <v>85</v>
      </c>
      <c r="E187" s="84"/>
      <c r="F187" s="84"/>
      <c r="G187" s="84"/>
      <c r="H187" s="84"/>
      <c r="I187" s="84"/>
      <c r="J187" s="84"/>
      <c r="K187" s="84"/>
      <c r="L187" s="84"/>
      <c r="M187" s="110">
        <f>SUM(M188:M188)</f>
        <v>0</v>
      </c>
      <c r="O187" s="100">
        <f>SUM(O188:O188)</f>
        <v>0</v>
      </c>
      <c r="P187" s="100"/>
      <c r="Q187" s="100">
        <f>SUM(Q188:Q188)</f>
        <v>0</v>
      </c>
      <c r="R187" s="105"/>
    </row>
    <row r="188" spans="1:18" s="1" customFormat="1" ht="13.5" customHeight="1" x14ac:dyDescent="0.25">
      <c r="B188" s="20"/>
      <c r="C188" s="165">
        <v>38</v>
      </c>
      <c r="D188" s="165" t="s">
        <v>76</v>
      </c>
      <c r="E188" s="212" t="s">
        <v>97</v>
      </c>
      <c r="F188" s="286" t="s">
        <v>98</v>
      </c>
      <c r="G188" s="287"/>
      <c r="H188" s="287"/>
      <c r="I188" s="287"/>
      <c r="J188" s="124" t="s">
        <v>79</v>
      </c>
      <c r="K188" s="72">
        <f>O116</f>
        <v>89.90480500000001</v>
      </c>
      <c r="L188" s="151"/>
      <c r="M188" s="111">
        <f>ROUND(L188*K188,2)</f>
        <v>0</v>
      </c>
      <c r="N188" s="79">
        <v>0</v>
      </c>
      <c r="O188" s="159">
        <v>0</v>
      </c>
      <c r="P188" s="72">
        <v>0</v>
      </c>
      <c r="Q188" s="159">
        <v>0</v>
      </c>
      <c r="R188" s="21"/>
    </row>
    <row r="189" spans="1:18" s="137" customFormat="1" ht="15" x14ac:dyDescent="0.3">
      <c r="B189" s="138"/>
      <c r="D189" s="84" t="s">
        <v>88</v>
      </c>
      <c r="E189" s="84"/>
      <c r="F189" s="84"/>
      <c r="G189" s="84"/>
      <c r="H189" s="84"/>
      <c r="I189" s="84"/>
      <c r="J189" s="84"/>
      <c r="K189" s="139"/>
      <c r="L189" s="84"/>
      <c r="M189" s="110">
        <f>SUM(M190:M196)</f>
        <v>0</v>
      </c>
      <c r="O189" s="140">
        <f>SUM(O190:O196)</f>
        <v>0</v>
      </c>
      <c r="P189" s="140"/>
      <c r="Q189" s="140">
        <f>SUM(Q190:Q196)</f>
        <v>0</v>
      </c>
      <c r="R189" s="141"/>
    </row>
    <row r="190" spans="1:18" s="1" customFormat="1" x14ac:dyDescent="0.3">
      <c r="A190" s="137"/>
      <c r="B190" s="142"/>
      <c r="C190" s="177">
        <v>39</v>
      </c>
      <c r="D190" s="177" t="s">
        <v>76</v>
      </c>
      <c r="E190" s="213"/>
      <c r="F190" s="284" t="s">
        <v>89</v>
      </c>
      <c r="G190" s="285"/>
      <c r="H190" s="285"/>
      <c r="I190" s="285"/>
      <c r="J190" s="143" t="s">
        <v>86</v>
      </c>
      <c r="K190" s="83">
        <v>1</v>
      </c>
      <c r="L190" s="147"/>
      <c r="M190" s="112">
        <f t="shared" ref="M190:M196" si="35">ROUND(L190*K190,2)</f>
        <v>0</v>
      </c>
      <c r="N190" s="80">
        <v>0</v>
      </c>
      <c r="O190" s="186">
        <f t="shared" ref="O190:O196" si="36">N190*K190</f>
        <v>0</v>
      </c>
      <c r="P190" s="73">
        <v>0</v>
      </c>
      <c r="Q190" s="186">
        <f t="shared" ref="Q190:Q196" si="37">P190*K190</f>
        <v>0</v>
      </c>
      <c r="R190" s="144"/>
    </row>
    <row r="191" spans="1:18" s="1" customFormat="1" x14ac:dyDescent="0.3">
      <c r="A191" s="137"/>
      <c r="B191" s="142"/>
      <c r="C191" s="178">
        <v>40</v>
      </c>
      <c r="D191" s="178" t="s">
        <v>76</v>
      </c>
      <c r="E191" s="214"/>
      <c r="F191" s="282" t="s">
        <v>90</v>
      </c>
      <c r="G191" s="283"/>
      <c r="H191" s="283"/>
      <c r="I191" s="283"/>
      <c r="J191" s="145" t="s">
        <v>86</v>
      </c>
      <c r="K191" s="102">
        <v>1</v>
      </c>
      <c r="L191" s="148"/>
      <c r="M191" s="103">
        <f t="shared" si="35"/>
        <v>0</v>
      </c>
      <c r="N191" s="81">
        <v>0</v>
      </c>
      <c r="O191" s="187">
        <f t="shared" si="36"/>
        <v>0</v>
      </c>
      <c r="P191" s="74">
        <v>0</v>
      </c>
      <c r="Q191" s="187">
        <f t="shared" si="37"/>
        <v>0</v>
      </c>
      <c r="R191" s="144"/>
    </row>
    <row r="192" spans="1:18" s="1" customFormat="1" x14ac:dyDescent="0.3">
      <c r="A192" s="137"/>
      <c r="B192" s="142"/>
      <c r="C192" s="178">
        <v>41</v>
      </c>
      <c r="D192" s="178" t="s">
        <v>76</v>
      </c>
      <c r="E192" s="214"/>
      <c r="F192" s="282" t="s">
        <v>91</v>
      </c>
      <c r="G192" s="283"/>
      <c r="H192" s="283"/>
      <c r="I192" s="283"/>
      <c r="J192" s="145" t="s">
        <v>86</v>
      </c>
      <c r="K192" s="102">
        <v>1</v>
      </c>
      <c r="L192" s="148"/>
      <c r="M192" s="103">
        <f t="shared" si="35"/>
        <v>0</v>
      </c>
      <c r="N192" s="81">
        <v>0</v>
      </c>
      <c r="O192" s="187">
        <f t="shared" si="36"/>
        <v>0</v>
      </c>
      <c r="P192" s="74">
        <v>0</v>
      </c>
      <c r="Q192" s="187">
        <f t="shared" si="37"/>
        <v>0</v>
      </c>
      <c r="R192" s="144"/>
    </row>
    <row r="193" spans="1:18" s="1" customFormat="1" x14ac:dyDescent="0.3">
      <c r="A193" s="137"/>
      <c r="B193" s="142"/>
      <c r="C193" s="178">
        <v>42</v>
      </c>
      <c r="D193" s="178" t="s">
        <v>76</v>
      </c>
      <c r="E193" s="214"/>
      <c r="F193" s="282" t="s">
        <v>92</v>
      </c>
      <c r="G193" s="283"/>
      <c r="H193" s="283"/>
      <c r="I193" s="283"/>
      <c r="J193" s="145" t="s">
        <v>86</v>
      </c>
      <c r="K193" s="102">
        <v>1</v>
      </c>
      <c r="L193" s="148"/>
      <c r="M193" s="103">
        <f t="shared" si="35"/>
        <v>0</v>
      </c>
      <c r="N193" s="81">
        <v>0</v>
      </c>
      <c r="O193" s="187">
        <f t="shared" si="36"/>
        <v>0</v>
      </c>
      <c r="P193" s="74">
        <v>0</v>
      </c>
      <c r="Q193" s="187">
        <f t="shared" si="37"/>
        <v>0</v>
      </c>
      <c r="R193" s="144"/>
    </row>
    <row r="194" spans="1:18" s="1" customFormat="1" x14ac:dyDescent="0.3">
      <c r="A194" s="137"/>
      <c r="B194" s="142"/>
      <c r="C194" s="178">
        <v>43</v>
      </c>
      <c r="D194" s="178" t="s">
        <v>76</v>
      </c>
      <c r="E194" s="214"/>
      <c r="F194" s="282" t="s">
        <v>95</v>
      </c>
      <c r="G194" s="283"/>
      <c r="H194" s="283"/>
      <c r="I194" s="283"/>
      <c r="J194" s="145" t="s">
        <v>86</v>
      </c>
      <c r="K194" s="102">
        <v>1</v>
      </c>
      <c r="L194" s="148"/>
      <c r="M194" s="103">
        <f t="shared" si="35"/>
        <v>0</v>
      </c>
      <c r="N194" s="81">
        <v>0</v>
      </c>
      <c r="O194" s="187">
        <f t="shared" si="36"/>
        <v>0</v>
      </c>
      <c r="P194" s="74">
        <v>0</v>
      </c>
      <c r="Q194" s="187">
        <f t="shared" si="37"/>
        <v>0</v>
      </c>
      <c r="R194" s="144"/>
    </row>
    <row r="195" spans="1:18" s="1" customFormat="1" x14ac:dyDescent="0.3">
      <c r="A195" s="137"/>
      <c r="B195" s="142"/>
      <c r="C195" s="178">
        <v>44</v>
      </c>
      <c r="D195" s="178" t="s">
        <v>76</v>
      </c>
      <c r="E195" s="214"/>
      <c r="F195" s="282" t="s">
        <v>93</v>
      </c>
      <c r="G195" s="283"/>
      <c r="H195" s="283"/>
      <c r="I195" s="283"/>
      <c r="J195" s="145" t="s">
        <v>86</v>
      </c>
      <c r="K195" s="102">
        <v>1</v>
      </c>
      <c r="L195" s="148"/>
      <c r="M195" s="103">
        <f t="shared" si="35"/>
        <v>0</v>
      </c>
      <c r="N195" s="81">
        <v>0</v>
      </c>
      <c r="O195" s="187">
        <f t="shared" si="36"/>
        <v>0</v>
      </c>
      <c r="P195" s="74">
        <v>0</v>
      </c>
      <c r="Q195" s="187">
        <f t="shared" si="37"/>
        <v>0</v>
      </c>
      <c r="R195" s="144"/>
    </row>
    <row r="196" spans="1:18" s="1" customFormat="1" x14ac:dyDescent="0.3">
      <c r="A196" s="137"/>
      <c r="B196" s="142"/>
      <c r="C196" s="174">
        <v>45</v>
      </c>
      <c r="D196" s="174" t="s">
        <v>76</v>
      </c>
      <c r="E196" s="215"/>
      <c r="F196" s="280" t="s">
        <v>94</v>
      </c>
      <c r="G196" s="281"/>
      <c r="H196" s="281"/>
      <c r="I196" s="281"/>
      <c r="J196" s="146" t="s">
        <v>86</v>
      </c>
      <c r="K196" s="113">
        <v>1</v>
      </c>
      <c r="L196" s="149"/>
      <c r="M196" s="114">
        <f t="shared" si="35"/>
        <v>0</v>
      </c>
      <c r="N196" s="82">
        <v>0</v>
      </c>
      <c r="O196" s="188">
        <f t="shared" si="36"/>
        <v>0</v>
      </c>
      <c r="P196" s="75">
        <v>0</v>
      </c>
      <c r="Q196" s="188">
        <f t="shared" si="37"/>
        <v>0</v>
      </c>
      <c r="R196" s="144"/>
    </row>
    <row r="197" spans="1:18" s="1" customFormat="1" ht="6.95" customHeight="1" x14ac:dyDescent="0.25">
      <c r="B197" s="40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92"/>
      <c r="O197" s="92"/>
      <c r="P197" s="92"/>
      <c r="Q197" s="92"/>
      <c r="R197" s="42"/>
    </row>
  </sheetData>
  <mergeCells count="104">
    <mergeCell ref="F193:I193"/>
    <mergeCell ref="F194:I194"/>
    <mergeCell ref="F195:I195"/>
    <mergeCell ref="F196:I196"/>
    <mergeCell ref="F185:I185"/>
    <mergeCell ref="F186:I186"/>
    <mergeCell ref="F188:I188"/>
    <mergeCell ref="F190:I190"/>
    <mergeCell ref="F191:I191"/>
    <mergeCell ref="F192:I192"/>
    <mergeCell ref="F173:I173"/>
    <mergeCell ref="F174:I174"/>
    <mergeCell ref="F179:I179"/>
    <mergeCell ref="F180:I180"/>
    <mergeCell ref="F181:I181"/>
    <mergeCell ref="F182:I182"/>
    <mergeCell ref="F183:I183"/>
    <mergeCell ref="F184:I184"/>
    <mergeCell ref="F159:I159"/>
    <mergeCell ref="F164:I164"/>
    <mergeCell ref="F167:I167"/>
    <mergeCell ref="F170:I170"/>
    <mergeCell ref="F176:I176"/>
    <mergeCell ref="F149:I149"/>
    <mergeCell ref="F150:I150"/>
    <mergeCell ref="F153:I153"/>
    <mergeCell ref="F154:I154"/>
    <mergeCell ref="F155:I155"/>
    <mergeCell ref="F156:I156"/>
    <mergeCell ref="F139:I139"/>
    <mergeCell ref="F142:I142"/>
    <mergeCell ref="F143:I143"/>
    <mergeCell ref="F144:I144"/>
    <mergeCell ref="F145:I145"/>
    <mergeCell ref="F148:I148"/>
    <mergeCell ref="F126:I126"/>
    <mergeCell ref="F129:I129"/>
    <mergeCell ref="F130:I130"/>
    <mergeCell ref="F131:I131"/>
    <mergeCell ref="F132:I132"/>
    <mergeCell ref="F136:I136"/>
    <mergeCell ref="P113:Q113"/>
    <mergeCell ref="F118:I118"/>
    <mergeCell ref="F121:I121"/>
    <mergeCell ref="F122:I122"/>
    <mergeCell ref="F125:I125"/>
    <mergeCell ref="M110:Q110"/>
    <mergeCell ref="M111:Q111"/>
    <mergeCell ref="C113:C114"/>
    <mergeCell ref="D113:D114"/>
    <mergeCell ref="E113:E114"/>
    <mergeCell ref="F113:I114"/>
    <mergeCell ref="J113:J114"/>
    <mergeCell ref="K113:K114"/>
    <mergeCell ref="L113:M113"/>
    <mergeCell ref="N113:O113"/>
    <mergeCell ref="O95:Q95"/>
    <mergeCell ref="O97:Q97"/>
    <mergeCell ref="C103:Q103"/>
    <mergeCell ref="F105:P105"/>
    <mergeCell ref="F106:P106"/>
    <mergeCell ref="M108:P108"/>
    <mergeCell ref="O89:Q89"/>
    <mergeCell ref="O90:Q90"/>
    <mergeCell ref="O91:Q91"/>
    <mergeCell ref="O92:Q92"/>
    <mergeCell ref="O93:Q93"/>
    <mergeCell ref="M81:N81"/>
    <mergeCell ref="M83:Q83"/>
    <mergeCell ref="M84:Q84"/>
    <mergeCell ref="C86:G86"/>
    <mergeCell ref="O86:Q86"/>
    <mergeCell ref="O88:Q88"/>
    <mergeCell ref="H35:J35"/>
    <mergeCell ref="M35:P35"/>
    <mergeCell ref="L37:P37"/>
    <mergeCell ref="C76:Q76"/>
    <mergeCell ref="F78:P78"/>
    <mergeCell ref="F79:P79"/>
    <mergeCell ref="H32:J32"/>
    <mergeCell ref="M32:P32"/>
    <mergeCell ref="H33:J33"/>
    <mergeCell ref="M33:P33"/>
    <mergeCell ref="H34:J34"/>
    <mergeCell ref="M34:P34"/>
    <mergeCell ref="O20:P20"/>
    <mergeCell ref="E23:L23"/>
    <mergeCell ref="M26:P26"/>
    <mergeCell ref="M27:P27"/>
    <mergeCell ref="M29:P29"/>
    <mergeCell ref="H31:J31"/>
    <mergeCell ref="M31:P31"/>
    <mergeCell ref="O11:P11"/>
    <mergeCell ref="O13:P13"/>
    <mergeCell ref="O14:P14"/>
    <mergeCell ref="O16:P16"/>
    <mergeCell ref="O17:P17"/>
    <mergeCell ref="O19:P19"/>
    <mergeCell ref="C1:Q1"/>
    <mergeCell ref="C3:Q3"/>
    <mergeCell ref="F5:P5"/>
    <mergeCell ref="F6:P6"/>
    <mergeCell ref="O8:P8"/>
    <mergeCell ref="O10:P10"/>
  </mergeCells>
  <printOptions horizontalCentered="1"/>
  <pageMargins left="0.19685039370078741" right="0.19685039370078741" top="0.51181102362204722" bottom="0.39370078740157483" header="0" footer="0.19685039370078741"/>
  <pageSetup paperSize="9" scale="75" orientation="portrait" errors="blank" r:id="rId1"/>
  <headerFooter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/>
</file>

<file path=customXml/itemProps1.xml><?xml version="1.0" encoding="utf-8"?>
<ds:datastoreItem xmlns:ds="http://schemas.openxmlformats.org/officeDocument/2006/customXml" ds:itemID="{35A7F119-F81A-4440-81C3-03390D3C5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IO.101.1-KOMUNIKACE</vt:lpstr>
      <vt:lpstr>IO.101.2-KOMUNIKACE</vt:lpstr>
      <vt:lpstr>'IO.101.1-KOMUNIKACE'!Názvy_tisku</vt:lpstr>
      <vt:lpstr>'IO.101.2-KOMUNIKACE'!Názvy_tisku</vt:lpstr>
      <vt:lpstr>'IO.101.1-KOMUNIKACE'!Oblast_tisku</vt:lpstr>
      <vt:lpstr>'IO.101.2-KOMUNIKACE'!Oblast_tisku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VLADA-PC\dulikv</dc:creator>
  <cp:lastModifiedBy>Strnadová Magdalena</cp:lastModifiedBy>
  <cp:lastPrinted>2025-02-26T06:49:15Z</cp:lastPrinted>
  <dcterms:created xsi:type="dcterms:W3CDTF">2019-04-04T10:47:39Z</dcterms:created>
  <dcterms:modified xsi:type="dcterms:W3CDTF">2025-07-09T15:10:11Z</dcterms:modified>
</cp:coreProperties>
</file>