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Buk\userhome\markovaa\Desktop\"/>
    </mc:Choice>
  </mc:AlternateContent>
  <xr:revisionPtr revIDLastSave="0" documentId="8_{D50A7C00-B341-4D58-BFA5-F69C9CF01E69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Rekapitulace stavby" sheetId="1" r:id="rId1"/>
    <sheet name="SO.101-KOMUNIKACE" sheetId="6" r:id="rId2"/>
  </sheets>
  <definedNames>
    <definedName name="_xlnm.Print_Titles" localSheetId="1">'SO.101-KOMUNIKACE'!$111:$113</definedName>
    <definedName name="_xlnm.Print_Area" localSheetId="0">'Rekapitulace stavby'!$C$3:$AP$68,'Rekapitulace stavby'!$C$75:$AP$91</definedName>
    <definedName name="_xlnm.Print_Area" localSheetId="1">'SO.101-KOMUNIKACE'!$C$3:$Q$69,'SO.101-KOMUNIKACE'!$C$75:$Q$96,'SO.101-KOMUNIKACE'!$C$102:$Q$167</definedName>
  </definedNames>
  <calcPr calcId="191029"/>
</workbook>
</file>

<file path=xl/calcChain.xml><?xml version="1.0" encoding="utf-8"?>
<calcChain xmlns="http://schemas.openxmlformats.org/spreadsheetml/2006/main">
  <c r="J87" i="1" l="1"/>
  <c r="Q158" i="6"/>
  <c r="O158" i="6"/>
  <c r="Q156" i="6"/>
  <c r="O156" i="6"/>
  <c r="Q150" i="6"/>
  <c r="O150" i="6"/>
  <c r="Q138" i="6"/>
  <c r="O138" i="6"/>
  <c r="Q126" i="6"/>
  <c r="O126" i="6"/>
  <c r="Q115" i="6"/>
  <c r="O115" i="6"/>
  <c r="K137" i="6"/>
  <c r="K149" i="6"/>
  <c r="K120" i="6"/>
  <c r="K123" i="6"/>
  <c r="K142" i="6"/>
  <c r="K130" i="6"/>
  <c r="K124" i="6"/>
  <c r="K147" i="6" l="1"/>
  <c r="K125" i="6"/>
  <c r="K122" i="6" s="1"/>
  <c r="Q147" i="6" l="1"/>
  <c r="O147" i="6"/>
  <c r="M147" i="6"/>
  <c r="F5" i="6" l="1"/>
  <c r="K135" i="6" l="1"/>
  <c r="K131" i="6"/>
  <c r="K132" i="6" l="1"/>
  <c r="K133" i="6"/>
  <c r="M122" i="6"/>
  <c r="K121" i="6"/>
  <c r="Q122" i="6" l="1"/>
  <c r="O122" i="6"/>
  <c r="Q164" i="6" l="1"/>
  <c r="O164" i="6"/>
  <c r="M164" i="6"/>
  <c r="Q163" i="6"/>
  <c r="O163" i="6"/>
  <c r="M163" i="6"/>
  <c r="Q162" i="6"/>
  <c r="O162" i="6"/>
  <c r="M162" i="6"/>
  <c r="Q161" i="6"/>
  <c r="O161" i="6"/>
  <c r="M161" i="6"/>
  <c r="Q160" i="6"/>
  <c r="O160" i="6"/>
  <c r="M160" i="6"/>
  <c r="Q159" i="6"/>
  <c r="O159" i="6"/>
  <c r="M159" i="6"/>
  <c r="N146" i="6"/>
  <c r="Q145" i="6"/>
  <c r="Q144" i="6"/>
  <c r="M109" i="6"/>
  <c r="F109" i="6"/>
  <c r="M108" i="6"/>
  <c r="F108" i="6"/>
  <c r="F106" i="6"/>
  <c r="F104" i="6"/>
  <c r="M82" i="6"/>
  <c r="F82" i="6"/>
  <c r="M81" i="6"/>
  <c r="F81" i="6"/>
  <c r="F79" i="6"/>
  <c r="F77" i="6"/>
  <c r="H34" i="6"/>
  <c r="H33" i="6"/>
  <c r="H32" i="6"/>
  <c r="M26" i="6"/>
  <c r="M136" i="6" l="1"/>
  <c r="O146" i="6"/>
  <c r="M158" i="6"/>
  <c r="O92" i="6" s="1"/>
  <c r="K143" i="6"/>
  <c r="K139" i="6" s="1"/>
  <c r="K118" i="6"/>
  <c r="K116" i="6" s="1"/>
  <c r="Q116" i="6" s="1"/>
  <c r="K154" i="6" s="1"/>
  <c r="M133" i="6"/>
  <c r="Q133" i="6"/>
  <c r="O133" i="6"/>
  <c r="M144" i="6"/>
  <c r="K129" i="6"/>
  <c r="O144" i="6"/>
  <c r="M145" i="6"/>
  <c r="O145" i="6"/>
  <c r="K128" i="6"/>
  <c r="M154" i="6" l="1"/>
  <c r="M146" i="6"/>
  <c r="Q146" i="6"/>
  <c r="Q136" i="6"/>
  <c r="Q137" i="6"/>
  <c r="O136" i="6"/>
  <c r="K119" i="6"/>
  <c r="O139" i="6"/>
  <c r="K140" i="6"/>
  <c r="M140" i="6" s="1"/>
  <c r="K141" i="6"/>
  <c r="Q141" i="6" s="1"/>
  <c r="O116" i="6"/>
  <c r="M116" i="6"/>
  <c r="M128" i="6"/>
  <c r="O128" i="6"/>
  <c r="Q128" i="6"/>
  <c r="Q132" i="6"/>
  <c r="O132" i="6"/>
  <c r="M132" i="6"/>
  <c r="O7" i="6"/>
  <c r="Q129" i="6"/>
  <c r="O129" i="6"/>
  <c r="K127" i="6" s="1"/>
  <c r="M129" i="6"/>
  <c r="M139" i="6" l="1"/>
  <c r="Q139" i="6"/>
  <c r="O137" i="6"/>
  <c r="M137" i="6"/>
  <c r="M119" i="6"/>
  <c r="M115" i="6" s="1"/>
  <c r="O119" i="6"/>
  <c r="Q119" i="6"/>
  <c r="K155" i="6" s="1"/>
  <c r="M141" i="6"/>
  <c r="O141" i="6"/>
  <c r="Q140" i="6"/>
  <c r="O140" i="6"/>
  <c r="M106" i="6"/>
  <c r="M79" i="6"/>
  <c r="O127" i="6"/>
  <c r="Q127" i="6"/>
  <c r="M127" i="6"/>
  <c r="M138" i="6" l="1"/>
  <c r="O89" i="6" s="1"/>
  <c r="M126" i="6"/>
  <c r="O88" i="6" s="1"/>
  <c r="O87" i="6"/>
  <c r="M155" i="6"/>
  <c r="O114" i="6" l="1"/>
  <c r="K157" i="6" s="1"/>
  <c r="M157" i="6" s="1"/>
  <c r="K151" i="6"/>
  <c r="M151" i="6" s="1"/>
  <c r="Q114" i="6"/>
  <c r="M156" i="6" l="1"/>
  <c r="O91" i="6" s="1"/>
  <c r="K152" i="6"/>
  <c r="M152" i="6" s="1"/>
  <c r="K153" i="6" l="1"/>
  <c r="M153" i="6" s="1"/>
  <c r="M150" i="6" s="1"/>
  <c r="M114" i="6" s="1"/>
  <c r="T114" i="6" s="1"/>
  <c r="O90" i="6" l="1"/>
  <c r="O86" i="6" s="1"/>
  <c r="M25" i="6" l="1"/>
  <c r="M28" i="6" s="1"/>
  <c r="H30" i="6" s="1"/>
  <c r="M30" i="6" s="1"/>
  <c r="L36" i="6" s="1"/>
  <c r="T86" i="6"/>
  <c r="AG87" i="1"/>
  <c r="AG86" i="1" s="1"/>
  <c r="O96" i="6"/>
  <c r="AK26" i="1" l="1"/>
  <c r="L76" i="1"/>
  <c r="L77" i="1"/>
  <c r="L79" i="1"/>
  <c r="AM79" i="1"/>
  <c r="L81" i="1"/>
  <c r="AM81" i="1"/>
  <c r="L82" i="1"/>
  <c r="AM82" i="1"/>
  <c r="W34" i="1"/>
  <c r="W33" i="1"/>
  <c r="W32" i="1"/>
  <c r="AN87" i="1" l="1"/>
  <c r="AK25" i="1"/>
  <c r="AK28" i="1" s="1"/>
  <c r="W30" i="1" s="1"/>
  <c r="AK30" i="1" s="1"/>
  <c r="AK36" i="1" s="1"/>
  <c r="AR87" i="1" l="1"/>
  <c r="AN86" i="1"/>
  <c r="AG91" i="1"/>
  <c r="AN91" i="1" l="1"/>
</calcChain>
</file>

<file path=xl/sharedStrings.xml><?xml version="1.0" encoding="utf-8"?>
<sst xmlns="http://schemas.openxmlformats.org/spreadsheetml/2006/main" count="336" uniqueCount="146">
  <si>
    <t>False</t>
  </si>
  <si>
    <t>0,01</t>
  </si>
  <si>
    <t>15</t>
  </si>
  <si>
    <t>SOUHRNNÝ LIST STAVBY</t>
  </si>
  <si>
    <t>0,001</t>
  </si>
  <si>
    <t>Kód:</t>
  </si>
  <si>
    <t>0100</t>
  </si>
  <si>
    <t>Stavba:</t>
  </si>
  <si>
    <t>0,1</t>
  </si>
  <si>
    <t>JKSO:</t>
  </si>
  <si>
    <t/>
  </si>
  <si>
    <t>CC-CZ:</t>
  </si>
  <si>
    <t>1</t>
  </si>
  <si>
    <t>Místo:</t>
  </si>
  <si>
    <t>Chrudim</t>
  </si>
  <si>
    <t>Datum:</t>
  </si>
  <si>
    <t>10</t>
  </si>
  <si>
    <t>100</t>
  </si>
  <si>
    <t>Objednatel: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</si>
  <si>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</si>
  <si>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</si>
  <si>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</si>
  <si>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</si>
  <si>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</si>
  <si>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</si>
  <si>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</si>
  <si>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</si>
  <si>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</si>
  <si>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</si>
  <si>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</si>
  <si>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</si>
  <si>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</si>
  <si>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</si>
  <si>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</si>
  <si>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</si>
  <si>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</si>
  <si>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</si>
  <si>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</si>
  <si>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</si>
  <si>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</si>
  <si>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</si>
  <si>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</si>
  <si>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</si>
  <si>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</si>
  <si>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</si>
  <si>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</si>
  <si>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</si>
  <si>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</si>
  <si>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</si>
  <si>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</si>
  <si>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</si>
  <si>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1) Náklady z rozpočtů</t>
  </si>
  <si>
    <t>2) Ostatní náklady ze souhrnného listu</t>
  </si>
  <si>
    <t>Celkové náklady za stavbu 1) + 2)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</si>
  <si>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</si>
  <si>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</si>
  <si>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</si>
  <si>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</si>
  <si>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</si>
  <si>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</si>
  <si>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</si>
  <si>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</si>
  <si>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</si>
  <si>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</si>
  <si>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</si>
  <si>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>2) Ostatní náklady</t>
  </si>
  <si>
    <t>ROZPOČET</t>
  </si>
  <si>
    <t>PČ</t>
  </si>
  <si>
    <t>Typ</t>
  </si>
  <si>
    <t>Popis</t>
  </si>
  <si>
    <t>MJ</t>
  </si>
  <si>
    <t>Množství</t>
  </si>
  <si>
    <t>K</t>
  </si>
  <si>
    <t>m2</t>
  </si>
  <si>
    <t>m</t>
  </si>
  <si>
    <t>kus</t>
  </si>
  <si>
    <t>t</t>
  </si>
  <si>
    <t>Jedn.</t>
  </si>
  <si>
    <t>Celkem</t>
  </si>
  <si>
    <t>Cena [CZK]</t>
  </si>
  <si>
    <t>Hmotnost_x000D_ [t]</t>
  </si>
  <si>
    <t>Suť [t]</t>
  </si>
  <si>
    <t xml:space="preserve">    998 - Přesun hmot</t>
  </si>
  <si>
    <t>kpl</t>
  </si>
  <si>
    <t xml:space="preserve">    997 - Přesun hmot</t>
  </si>
  <si>
    <t>113108305R00</t>
  </si>
  <si>
    <t>Řezání spáry v asfaltu nebo betonu v tloušťce vrstvy do 5 cm</t>
  </si>
  <si>
    <t>919731121R00</t>
  </si>
  <si>
    <t>Zarovnání styčné plochy živičné tl. do 5 cm</t>
  </si>
  <si>
    <t xml:space="preserve">    VRN - Vedlejší rozpočtové náklady</t>
  </si>
  <si>
    <t>Zařízení staveniště</t>
  </si>
  <si>
    <t>Geodetické práce - vytyčení inženýrských sítí</t>
  </si>
  <si>
    <t>Geodetické práce - vytyčení stavby</t>
  </si>
  <si>
    <t>Geodetické práce - skutečné zaměření</t>
  </si>
  <si>
    <t>BOZP - lávky, přejezdy, páska a oplocení</t>
  </si>
  <si>
    <t>919726213R00</t>
  </si>
  <si>
    <t>Těsnění spár krytu letišť zálivkou za tepla</t>
  </si>
  <si>
    <t>979990103R00</t>
  </si>
  <si>
    <t>Poplatek za uložení suti - beton, skupina odpadu 170101</t>
  </si>
  <si>
    <t>979990112R00</t>
  </si>
  <si>
    <t>Poplatek za uložení suti - obal. kamenivo, asfalt, skupina odpadu 170302</t>
  </si>
  <si>
    <t>979087212R00</t>
  </si>
  <si>
    <t>Nakládání suti na dopravní prostředky</t>
  </si>
  <si>
    <t>979091221R00</t>
  </si>
  <si>
    <t>Vodorovné přemístění suti za každý další 1 km</t>
  </si>
  <si>
    <t>979091211R00</t>
  </si>
  <si>
    <t>Vodorovné přemístění suti do 7 km</t>
  </si>
  <si>
    <t>919794441R00</t>
  </si>
  <si>
    <t>113202111R00</t>
  </si>
  <si>
    <t>998225111R00</t>
  </si>
  <si>
    <t>Přesun hmot, pozemní komunikace, kryt živičný</t>
  </si>
  <si>
    <t>917832111R00</t>
  </si>
  <si>
    <t>Osazení stojat. obrub. bet.bez opěry,lože z C12/15</t>
  </si>
  <si>
    <t>M</t>
  </si>
  <si>
    <t>etapa 1</t>
  </si>
  <si>
    <t>919735112R00</t>
  </si>
  <si>
    <t>573231127R00</t>
  </si>
  <si>
    <t>Postřik spojovací z KAE, množství zbytkového asfaltu 0,7 kg/m2</t>
  </si>
  <si>
    <t>572753111R00</t>
  </si>
  <si>
    <t>Vyrovnání povrchu/podkladu krytů asfaltovým betonem</t>
  </si>
  <si>
    <r>
      <t xml:space="preserve">Vytrhání obrub obrubníků silničních - </t>
    </r>
    <r>
      <rPr>
        <b/>
        <sz val="8"/>
        <color rgb="FF0000FF"/>
        <rFont val="Trebuchet MS"/>
        <family val="2"/>
        <charset val="238"/>
      </rPr>
      <t>silniční obrubníky</t>
    </r>
  </si>
  <si>
    <t>POZNÁMKA:</t>
  </si>
  <si>
    <t>899332111R00</t>
  </si>
  <si>
    <t>899432111R00</t>
  </si>
  <si>
    <t>113151314R00</t>
  </si>
  <si>
    <t>Fréz.živič.krytu nad 500 m2, s překážkami, tl.5 cm</t>
  </si>
  <si>
    <t>Před relizací je potřeba dořešit na místě stavby rozsah prací výměnu pásků a betonových obrubníků, opravu žulových krajníků.</t>
  </si>
  <si>
    <t>577141122R00</t>
  </si>
  <si>
    <t>Beton asfalt. ACL 16+ ložný, š. do 3 m, tl. 5 cm</t>
  </si>
  <si>
    <t>577141112R00</t>
  </si>
  <si>
    <t>Beton asfalt. ACO 11+,nebo ACO 16+,do 3 m, tl.5 cm</t>
  </si>
  <si>
    <t>DIO - dopravně inženýrské při realizaci stavby</t>
  </si>
  <si>
    <t>Oprava asfaltového povrchu MK v ulici Hniličkova v Chrudimi</t>
  </si>
  <si>
    <t>obrus</t>
  </si>
  <si>
    <t>lože</t>
  </si>
  <si>
    <t>Odstranění asfaltové vrstvy pl.do 50 m2, tl. 5 cm - ručně</t>
  </si>
  <si>
    <t>17+2x3+3x4+1,5x2,5</t>
  </si>
  <si>
    <t>10+17+185</t>
  </si>
  <si>
    <t>1130-((185+185)x0,1)-((22+3)x0,25)</t>
  </si>
  <si>
    <r>
      <t>Výšková úprava vstupu do 20 cm, zvýšení/snížení poklopu</t>
    </r>
    <r>
      <rPr>
        <b/>
        <sz val="8"/>
        <color rgb="FF0000FF"/>
        <rFont val="Trebuchet MS"/>
        <family val="2"/>
        <charset val="238"/>
      </rPr>
      <t xml:space="preserve"> - </t>
    </r>
    <r>
      <rPr>
        <b/>
        <i/>
        <sz val="8"/>
        <color rgb="FF0000FF"/>
        <rFont val="Trebuchet MS"/>
        <family val="2"/>
        <charset val="238"/>
      </rPr>
      <t>poklop kanalizační šachty, UV</t>
    </r>
  </si>
  <si>
    <t>Úprava ploch kolem hydrantů, UV, poklopu v živ.krytech do 1 m2 - podkladní vrstvy</t>
  </si>
  <si>
    <t>938908411R00</t>
  </si>
  <si>
    <t>Čištění vozovek splachováním vodou</t>
  </si>
  <si>
    <t>((185+185)x0,1)+((22+3)x0,25)</t>
  </si>
  <si>
    <t>obrubník betonový silniční přechodový 100x150x150-250 cm</t>
  </si>
  <si>
    <r>
      <t xml:space="preserve">Výšková úprava do 20 cm, zvýšení/snížení krytu </t>
    </r>
    <r>
      <rPr>
        <b/>
        <i/>
        <sz val="8"/>
        <color rgb="FF0000FF"/>
        <rFont val="Trebuchet MS"/>
        <family val="2"/>
        <charset val="238"/>
      </rPr>
      <t>hydrantu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</si>
</sst>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&quot; Kč/m2&quot;"/>
  </numFmts>
  <fonts count="39" x14ac:knownFonts="1">
    <font>
      <sz val="11"/>
      <name val="Calibri"/>
      <family val="2"/>
    </font>
    <font>
      <sz val="8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b/>
      <sz val="16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b/>
      <sz val="8"/>
      <color indexed="12"/>
      <name val="Trebuchet MS"/>
      <family val="2"/>
      <charset val="238"/>
    </font>
    <font>
      <sz val="5"/>
      <name val="Trebuchet MS"/>
      <family val="2"/>
    </font>
    <font>
      <sz val="12"/>
      <name val="Trebuchet MS"/>
      <family val="2"/>
    </font>
    <font>
      <sz val="8"/>
      <color rgb="FF969696"/>
      <name val="Trebuchet MS"/>
      <family val="2"/>
    </font>
    <font>
      <sz val="10"/>
      <color rgb="FF003366"/>
      <name val="Trebuchet MS"/>
      <family val="2"/>
    </font>
    <font>
      <sz val="9"/>
      <color rgb="FF969696"/>
      <name val="Trebuchet MS"/>
      <family val="2"/>
    </font>
    <font>
      <sz val="10"/>
      <color rgb="FF464646"/>
      <name val="Trebuchet MS"/>
      <family val="2"/>
    </font>
    <font>
      <b/>
      <sz val="10"/>
      <color rgb="FF464646"/>
      <name val="Trebuchet MS"/>
      <family val="2"/>
    </font>
    <font>
      <sz val="10"/>
      <color rgb="FF969696"/>
      <name val="Trebuchet MS"/>
      <family val="2"/>
    </font>
    <font>
      <b/>
      <sz val="12"/>
      <color rgb="FF960000"/>
      <name val="Trebuchet MS"/>
      <family val="2"/>
    </font>
    <font>
      <b/>
      <sz val="11"/>
      <color rgb="FF003366"/>
      <name val="Trebuchet MS"/>
      <family val="2"/>
    </font>
    <font>
      <sz val="11"/>
      <color rgb="FF003366"/>
      <name val="Trebuchet MS"/>
      <family val="2"/>
    </font>
    <font>
      <b/>
      <sz val="10"/>
      <color rgb="FF003366"/>
      <name val="Trebuchet MS"/>
      <family val="2"/>
      <charset val="238"/>
    </font>
    <font>
      <b/>
      <sz val="12"/>
      <color rgb="FF800000"/>
      <name val="Trebuchet MS"/>
      <family val="2"/>
    </font>
    <font>
      <sz val="8"/>
      <color rgb="FF0000FF"/>
      <name val="Trebuchet MS"/>
      <family val="2"/>
    </font>
    <font>
      <b/>
      <sz val="8"/>
      <color rgb="FF969696"/>
      <name val="Trebuchet MS"/>
      <family val="2"/>
    </font>
    <font>
      <sz val="8"/>
      <color rgb="FF3366FF"/>
      <name val="Trebuchet MS"/>
      <family val="2"/>
    </font>
    <font>
      <b/>
      <sz val="8"/>
      <color rgb="FF003366"/>
      <name val="Trebuchet MS"/>
      <family val="2"/>
      <charset val="238"/>
    </font>
    <font>
      <b/>
      <i/>
      <sz val="8"/>
      <color rgb="FF0000FF"/>
      <name val="Trebuchet MS"/>
      <family val="2"/>
      <charset val="238"/>
    </font>
    <font>
      <sz val="11"/>
      <name val="Calibri"/>
      <family val="2"/>
    </font>
    <font>
      <b/>
      <sz val="8"/>
      <color rgb="FF0000FF"/>
      <name val="Trebuchet MS"/>
      <family val="2"/>
      <charset val="238"/>
    </font>
    <font>
      <b/>
      <sz val="5"/>
      <color rgb="FF003366"/>
      <name val="Trebuchet MS"/>
      <family val="2"/>
    </font>
    <font>
      <b/>
      <u/>
      <sz val="8"/>
      <name val="Trebuchet MS"/>
      <family val="2"/>
      <charset val="238"/>
    </font>
    <font>
      <b/>
      <sz val="9"/>
      <color rgb="FF0000FF"/>
      <name val="Trebuchet MS"/>
      <family val="2"/>
      <charset val="238"/>
    </font>
    <font>
      <sz val="8"/>
      <name val="Calibri"/>
      <family val="2"/>
    </font>
    <font>
      <sz val="8"/>
      <color indexed="12"/>
      <name val="Trebuchet MS"/>
      <family val="2"/>
    </font>
    <font>
      <b/>
      <sz val="12"/>
      <color rgb="FF0000FF"/>
      <name val="Trebuchet MS"/>
      <family val="2"/>
      <charset val="238"/>
    </font>
    <font>
      <b/>
      <sz val="9"/>
      <color rgb="FF003366"/>
      <name val="Trebuchet MS"/>
      <family val="2"/>
      <charset val="238"/>
    </font>
    <font>
      <b/>
      <sz val="11"/>
      <color rgb="FF960000"/>
      <name val="Trebuchet MS"/>
      <family val="2"/>
      <charset val="238"/>
    </font>
    <font>
      <b/>
      <sz val="11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969696"/>
      </left>
      <right/>
      <top style="dotted">
        <color rgb="FF969696"/>
      </top>
      <bottom/>
      <diagonal/>
    </border>
    <border>
      <left/>
      <right/>
      <top style="dotted">
        <color rgb="FF969696"/>
      </top>
      <bottom/>
      <diagonal/>
    </border>
    <border>
      <left/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/>
      <top/>
      <bottom/>
      <diagonal/>
    </border>
    <border>
      <left/>
      <right style="dotted">
        <color rgb="FF969696"/>
      </right>
      <top/>
      <bottom/>
      <diagonal/>
    </border>
    <border>
      <left style="dotted">
        <color rgb="FF969696"/>
      </left>
      <right/>
      <top/>
      <bottom style="dotted">
        <color rgb="FF969696"/>
      </bottom>
      <diagonal/>
    </border>
    <border>
      <left/>
      <right/>
      <top/>
      <bottom style="dotted">
        <color rgb="FF969696"/>
      </bottom>
      <diagonal/>
    </border>
    <border>
      <left/>
      <right style="dotted">
        <color rgb="FF969696"/>
      </right>
      <top/>
      <bottom style="dotted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FF"/>
      </top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8" fillId="0" borderId="0"/>
  </cellStyleXfs>
  <cellXfs count="305">
    <xf numFmtId="0" fontId="1" fillId="0" borderId="0" xfId="0" applyFont="1"/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" fillId="0" borderId="12" xfId="0" applyFont="1" applyBorder="1"/>
    <xf numFmtId="0" fontId="15" fillId="0" borderId="0" xfId="0" applyFont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17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7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3" borderId="15" xfId="0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6" fontId="12" fillId="0" borderId="0" xfId="0" applyNumberFormat="1" applyFont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167" fontId="12" fillId="0" borderId="0" xfId="0" applyNumberFormat="1" applyFont="1" applyAlignment="1">
      <alignment vertical="center"/>
    </xf>
    <xf numFmtId="167" fontId="1" fillId="0" borderId="1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vertical="center"/>
    </xf>
    <xf numFmtId="167" fontId="1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1" fillId="0" borderId="0" xfId="0" applyFont="1" applyAlignment="1">
      <alignment horizontal="left"/>
    </xf>
    <xf numFmtId="3" fontId="1" fillId="0" borderId="8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20" xfId="0" applyNumberFormat="1" applyFont="1" applyBorder="1"/>
    <xf numFmtId="3" fontId="1" fillId="0" borderId="23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7" fillId="0" borderId="22" xfId="0" applyNumberFormat="1" applyFont="1" applyBorder="1" applyAlignment="1">
      <alignment horizontal="left" vertical="center"/>
    </xf>
    <xf numFmtId="3" fontId="1" fillId="0" borderId="22" xfId="0" applyNumberFormat="1" applyFont="1" applyBorder="1" applyAlignment="1">
      <alignment vertical="center"/>
    </xf>
    <xf numFmtId="167" fontId="2" fillId="4" borderId="1" xfId="0" applyNumberFormat="1" applyFont="1" applyFill="1" applyBorder="1" applyAlignment="1">
      <alignment horizontal="center" vertical="center" wrapText="1"/>
    </xf>
    <xf numFmtId="0" fontId="21" fillId="0" borderId="10" xfId="0" applyFont="1" applyBorder="1"/>
    <xf numFmtId="0" fontId="21" fillId="0" borderId="0" xfId="0" applyFont="1"/>
    <xf numFmtId="0" fontId="11" fillId="0" borderId="0" xfId="0" applyFont="1" applyAlignment="1">
      <alignment vertical="center"/>
    </xf>
    <xf numFmtId="4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1" fillId="0" borderId="11" xfId="0" applyFont="1" applyBorder="1"/>
    <xf numFmtId="0" fontId="1" fillId="0" borderId="27" xfId="0" applyFont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3" fontId="21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167" fontId="9" fillId="0" borderId="28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3" fontId="3" fillId="3" borderId="15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vertical="center"/>
    </xf>
    <xf numFmtId="167" fontId="23" fillId="0" borderId="0" xfId="0" applyNumberFormat="1" applyFont="1" applyAlignment="1">
      <alignment vertical="center"/>
    </xf>
    <xf numFmtId="0" fontId="26" fillId="0" borderId="0" xfId="0" applyFont="1"/>
    <xf numFmtId="0" fontId="26" fillId="0" borderId="31" xfId="0" applyFont="1" applyBorder="1"/>
    <xf numFmtId="4" fontId="21" fillId="0" borderId="0" xfId="0" applyNumberFormat="1" applyFont="1" applyAlignment="1">
      <alignment horizontal="left"/>
    </xf>
    <xf numFmtId="0" fontId="26" fillId="0" borderId="33" xfId="0" applyFont="1" applyBorder="1"/>
    <xf numFmtId="0" fontId="1" fillId="0" borderId="3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>
      <alignment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4" fontId="1" fillId="5" borderId="2" xfId="0" applyNumberFormat="1" applyFont="1" applyFill="1" applyBorder="1" applyAlignment="1" applyProtection="1">
      <alignment vertical="center"/>
      <protection locked="0"/>
    </xf>
    <xf numFmtId="4" fontId="1" fillId="5" borderId="3" xfId="0" applyNumberFormat="1" applyFont="1" applyFill="1" applyBorder="1" applyAlignment="1" applyProtection="1">
      <alignment vertical="center"/>
      <protection locked="0"/>
    </xf>
    <xf numFmtId="3" fontId="1" fillId="0" borderId="12" xfId="0" applyNumberFormat="1" applyFont="1" applyBorder="1"/>
    <xf numFmtId="4" fontId="1" fillId="5" borderId="1" xfId="0" applyNumberFormat="1" applyFont="1" applyFill="1" applyBorder="1" applyAlignment="1">
      <alignment vertical="center"/>
    </xf>
    <xf numFmtId="4" fontId="1" fillId="5" borderId="2" xfId="0" applyNumberFormat="1" applyFont="1" applyFill="1" applyBorder="1" applyAlignment="1">
      <alignment vertical="center"/>
    </xf>
    <xf numFmtId="4" fontId="1" fillId="5" borderId="3" xfId="0" applyNumberFormat="1" applyFont="1" applyFill="1" applyBorder="1" applyAlignment="1">
      <alignment vertical="center"/>
    </xf>
    <xf numFmtId="4" fontId="1" fillId="5" borderId="4" xfId="0" applyNumberFormat="1" applyFont="1" applyFill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23" fillId="0" borderId="30" xfId="0" applyNumberFormat="1" applyFont="1" applyBorder="1" applyAlignment="1" applyProtection="1">
      <alignment horizontal="left" vertical="center" wrapText="1"/>
      <protection locked="0"/>
    </xf>
    <xf numFmtId="49" fontId="1" fillId="0" borderId="28" xfId="0" applyNumberFormat="1" applyFont="1" applyBorder="1" applyAlignment="1" applyProtection="1">
      <alignment horizontal="left" vertical="center"/>
      <protection locked="0"/>
    </xf>
    <xf numFmtId="49" fontId="23" fillId="0" borderId="30" xfId="0" applyNumberFormat="1" applyFont="1" applyBorder="1" applyAlignment="1" applyProtection="1">
      <alignment horizontal="right" vertical="center"/>
      <protection locked="0"/>
    </xf>
    <xf numFmtId="167" fontId="23" fillId="0" borderId="30" xfId="0" applyNumberFormat="1" applyFont="1" applyBorder="1" applyAlignment="1">
      <alignment vertical="center"/>
    </xf>
    <xf numFmtId="167" fontId="1" fillId="5" borderId="1" xfId="0" applyNumberFormat="1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1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right" vertical="center"/>
    </xf>
    <xf numFmtId="49" fontId="23" fillId="0" borderId="3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vertical="center"/>
      <protection locked="0"/>
    </xf>
    <xf numFmtId="3" fontId="1" fillId="0" borderId="34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Alignment="1">
      <alignment vertical="center"/>
    </xf>
    <xf numFmtId="167" fontId="27" fillId="0" borderId="4" xfId="0" applyNumberFormat="1" applyFont="1" applyBorder="1" applyAlignment="1">
      <alignment vertical="center"/>
    </xf>
    <xf numFmtId="4" fontId="27" fillId="5" borderId="4" xfId="0" applyNumberFormat="1" applyFont="1" applyFill="1" applyBorder="1" applyAlignment="1">
      <alignment vertical="center"/>
    </xf>
    <xf numFmtId="166" fontId="27" fillId="0" borderId="4" xfId="0" applyNumberFormat="1" applyFont="1" applyBorder="1" applyAlignment="1">
      <alignment vertical="center"/>
    </xf>
    <xf numFmtId="49" fontId="27" fillId="0" borderId="4" xfId="0" applyNumberFormat="1" applyFont="1" applyBorder="1" applyAlignment="1" applyProtection="1">
      <alignment horizontal="left" vertical="center" wrapText="1"/>
      <protection locked="0"/>
    </xf>
    <xf numFmtId="4" fontId="27" fillId="0" borderId="4" xfId="0" applyNumberFormat="1" applyFont="1" applyBorder="1" applyAlignment="1" applyProtection="1">
      <alignment vertical="center"/>
      <protection locked="0"/>
    </xf>
    <xf numFmtId="3" fontId="27" fillId="0" borderId="4" xfId="0" applyNumberFormat="1" applyFont="1" applyBorder="1" applyAlignment="1" applyProtection="1">
      <alignment vertical="center"/>
      <protection locked="0"/>
    </xf>
    <xf numFmtId="0" fontId="30" fillId="0" borderId="0" xfId="0" applyFont="1"/>
    <xf numFmtId="0" fontId="10" fillId="0" borderId="1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 applyProtection="1">
      <alignment vertical="center"/>
      <protection locked="0"/>
    </xf>
    <xf numFmtId="166" fontId="1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166" fontId="12" fillId="0" borderId="34" xfId="0" applyNumberFormat="1" applyFont="1" applyBorder="1" applyAlignment="1">
      <alignment vertical="center"/>
    </xf>
    <xf numFmtId="167" fontId="12" fillId="0" borderId="34" xfId="0" applyNumberFormat="1" applyFont="1" applyBorder="1" applyAlignment="1">
      <alignment vertical="center"/>
    </xf>
    <xf numFmtId="167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3" fillId="0" borderId="32" xfId="0" applyNumberFormat="1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>
      <alignment vertical="center"/>
    </xf>
    <xf numFmtId="4" fontId="1" fillId="5" borderId="4" xfId="0" applyNumberFormat="1" applyFont="1" applyFill="1" applyBorder="1" applyAlignment="1" applyProtection="1">
      <alignment vertical="center"/>
      <protection locked="0"/>
    </xf>
    <xf numFmtId="0" fontId="1" fillId="0" borderId="31" xfId="0" applyFont="1" applyBorder="1"/>
    <xf numFmtId="0" fontId="1" fillId="0" borderId="33" xfId="0" applyFont="1" applyBorder="1"/>
    <xf numFmtId="49" fontId="1" fillId="0" borderId="28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>
      <alignment horizontal="left" vertical="center" wrapText="1"/>
    </xf>
    <xf numFmtId="4" fontId="32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167" fontId="23" fillId="0" borderId="32" xfId="0" applyNumberFormat="1" applyFont="1" applyBorder="1" applyAlignment="1">
      <alignment horizontal="right" vertical="center"/>
    </xf>
    <xf numFmtId="167" fontId="23" fillId="0" borderId="30" xfId="0" applyNumberFormat="1" applyFont="1" applyBorder="1" applyAlignment="1">
      <alignment horizontal="right" vertical="center"/>
    </xf>
    <xf numFmtId="49" fontId="34" fillId="0" borderId="0" xfId="0" applyNumberFormat="1" applyFont="1" applyAlignment="1" applyProtection="1">
      <alignment vertical="center"/>
      <protection locked="0"/>
    </xf>
    <xf numFmtId="49" fontId="34" fillId="0" borderId="0" xfId="0" applyNumberFormat="1" applyFont="1" applyAlignment="1" applyProtection="1">
      <alignment vertical="center" wrapText="1"/>
      <protection locked="0"/>
    </xf>
    <xf numFmtId="167" fontId="34" fillId="0" borderId="0" xfId="0" applyNumberFormat="1" applyFont="1" applyAlignment="1" applyProtection="1">
      <alignment horizontal="right" vertical="center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168" fontId="35" fillId="7" borderId="1" xfId="0" applyNumberFormat="1" applyFont="1" applyFill="1" applyBorder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167" fontId="36" fillId="0" borderId="0" xfId="0" applyNumberFormat="1" applyFont="1"/>
    <xf numFmtId="0" fontId="36" fillId="0" borderId="0" xfId="0" applyFont="1"/>
    <xf numFmtId="167" fontId="37" fillId="0" borderId="0" xfId="0" applyNumberFormat="1" applyFont="1"/>
    <xf numFmtId="0" fontId="38" fillId="0" borderId="0" xfId="0" applyFont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vertical="center"/>
    </xf>
    <xf numFmtId="3" fontId="1" fillId="0" borderId="0" xfId="0" applyNumberFormat="1" applyFont="1"/>
    <xf numFmtId="4" fontId="24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3" fontId="18" fillId="3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2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3" fillId="3" borderId="15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3" fontId="1" fillId="3" borderId="29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3" fontId="22" fillId="0" borderId="0" xfId="0" applyNumberFormat="1" applyFont="1" applyAlignment="1">
      <alignment horizontal="right" vertical="center"/>
    </xf>
    <xf numFmtId="3" fontId="18" fillId="3" borderId="0" xfId="0" applyNumberFormat="1" applyFont="1" applyFill="1" applyAlignment="1">
      <alignment horizontal="righ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49" fontId="23" fillId="0" borderId="3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wrapText="1"/>
    </xf>
    <xf numFmtId="0" fontId="27" fillId="0" borderId="4" xfId="0" applyFont="1" applyBorder="1" applyAlignment="1" applyProtection="1">
      <alignment horizontal="left" vertical="center" wrapText="1"/>
      <protection locked="0"/>
    </xf>
    <xf numFmtId="49" fontId="23" fillId="0" borderId="30" xfId="0" applyNumberFormat="1" applyFont="1" applyBorder="1" applyAlignment="1" applyProtection="1">
      <alignment horizontal="left" vertical="center" wrapText="1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vertical="center"/>
    </xf>
  </cellXfs>
  <cellStyles count="2">
    <cellStyle name="Normální" xfId="0" builtinId="0"/>
    <cellStyle name="Normální 2" xfId="1" xr:uid="{7E81C9F2-7284-4BFD-B273-1ABD536BDB8A}"/>
  </cellStyles>
  <dxfs count="0"/>
  <tableStyles count="0"/>
  <colors>
    <mruColors>
      <color rgb="FF0000FF"/>
      <color rgb="FF66FF66"/>
      <color rgb="FF66CCFF"/>
      <color rgb="FF92D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AZ92"/>
  <sheetViews>
    <sheetView showGridLines="0" tabSelected="1" topLeftCell="A28" workbookViewId="0">
      <selection activeCell="AN8" sqref="AN8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7" customWidth="1"/>
    <col min="45" max="45" width="14.7109375" bestFit="1" customWidth="1"/>
    <col min="46" max="46" width="3.7109375" customWidth="1"/>
    <col min="47" max="47" width="11.7109375" bestFit="1" customWidth="1"/>
    <col min="48" max="48" width="10.140625" bestFit="1" customWidth="1"/>
    <col min="51" max="69" width="0" hidden="1" customWidth="1"/>
  </cols>
  <sheetData>
    <row r="1" spans="2:52" ht="36.950000000000003" customHeight="1" x14ac:dyDescent="0.3">
      <c r="C1" s="237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Y1" s="8"/>
      <c r="AZ1" s="8"/>
    </row>
    <row r="2" spans="2:52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1"/>
      <c r="AY2" s="8" t="s">
        <v>1</v>
      </c>
      <c r="AZ2" s="8" t="s">
        <v>2</v>
      </c>
    </row>
    <row r="3" spans="2:52" ht="36.950000000000003" customHeight="1" x14ac:dyDescent="0.3">
      <c r="B3" s="12"/>
      <c r="C3" s="239" t="s">
        <v>3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13"/>
      <c r="AY3" s="8" t="s">
        <v>4</v>
      </c>
    </row>
    <row r="4" spans="2:52" ht="14.45" customHeight="1" x14ac:dyDescent="0.3">
      <c r="B4" s="12"/>
      <c r="D4" s="14" t="s">
        <v>5</v>
      </c>
      <c r="K4" s="240" t="s">
        <v>6</v>
      </c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Q4" s="13"/>
      <c r="AY4" s="8" t="s">
        <v>1</v>
      </c>
    </row>
    <row r="5" spans="2:52" ht="18" x14ac:dyDescent="0.3">
      <c r="B5" s="12"/>
      <c r="D5" s="16" t="s">
        <v>7</v>
      </c>
      <c r="K5" s="241" t="s">
        <v>132</v>
      </c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Q5" s="13"/>
      <c r="AY5" s="8" t="s">
        <v>8</v>
      </c>
    </row>
    <row r="6" spans="2:52" ht="14.45" customHeight="1" x14ac:dyDescent="0.3">
      <c r="B6" s="12"/>
      <c r="D6" s="17" t="s">
        <v>9</v>
      </c>
      <c r="K6" s="15" t="s">
        <v>10</v>
      </c>
      <c r="AK6" s="17" t="s">
        <v>11</v>
      </c>
      <c r="AN6" s="15" t="s">
        <v>10</v>
      </c>
      <c r="AQ6" s="13"/>
      <c r="AY6" s="8" t="s">
        <v>12</v>
      </c>
    </row>
    <row r="7" spans="2:52" ht="14.45" customHeight="1" x14ac:dyDescent="0.3">
      <c r="B7" s="12"/>
      <c r="D7" s="17" t="s">
        <v>13</v>
      </c>
      <c r="K7" s="15" t="s">
        <v>14</v>
      </c>
      <c r="AK7" s="17" t="s">
        <v>15</v>
      </c>
      <c r="AN7" s="129">
        <v>46059</v>
      </c>
      <c r="AQ7" s="13"/>
      <c r="AY7" s="8" t="s">
        <v>16</v>
      </c>
    </row>
    <row r="8" spans="2:52" ht="14.45" customHeight="1" x14ac:dyDescent="0.3">
      <c r="B8" s="12"/>
      <c r="AQ8" s="13"/>
      <c r="AY8" s="8" t="s">
        <v>17</v>
      </c>
    </row>
    <row r="9" spans="2:52" ht="14.45" customHeight="1" x14ac:dyDescent="0.3">
      <c r="B9" s="12"/>
      <c r="D9" s="17" t="s">
        <v>18</v>
      </c>
      <c r="AK9" s="17" t="s">
        <v>19</v>
      </c>
      <c r="AN9" s="15" t="s">
        <v>10</v>
      </c>
      <c r="AQ9" s="13"/>
      <c r="AY9" s="8" t="s">
        <v>8</v>
      </c>
    </row>
    <row r="10" spans="2:52" ht="18.399999999999999" customHeight="1" x14ac:dyDescent="0.3">
      <c r="B10" s="12"/>
      <c r="E10" s="15" t="s">
        <v>20</v>
      </c>
      <c r="AK10" s="17" t="s">
        <v>21</v>
      </c>
      <c r="AN10" s="15" t="s">
        <v>10</v>
      </c>
      <c r="AQ10" s="13"/>
      <c r="AY10" s="8" t="s">
        <v>8</v>
      </c>
    </row>
    <row r="11" spans="2:52" ht="6.95" customHeight="1" x14ac:dyDescent="0.3">
      <c r="B11" s="12"/>
      <c r="AQ11" s="13"/>
      <c r="AY11" s="8" t="s">
        <v>8</v>
      </c>
    </row>
    <row r="12" spans="2:52" ht="14.45" customHeight="1" x14ac:dyDescent="0.3">
      <c r="B12" s="12"/>
      <c r="D12" s="17" t="s">
        <v>22</v>
      </c>
      <c r="AK12" s="17" t="s">
        <v>19</v>
      </c>
      <c r="AN12" s="15" t="s">
        <v>10</v>
      </c>
      <c r="AQ12" s="13"/>
      <c r="AY12" s="8" t="s">
        <v>8</v>
      </c>
    </row>
    <row r="13" spans="2:52" ht="15" x14ac:dyDescent="0.3">
      <c r="B13" s="12"/>
      <c r="E13" s="15" t="s">
        <v>20</v>
      </c>
      <c r="AK13" s="17" t="s">
        <v>21</v>
      </c>
      <c r="AN13" s="15" t="s">
        <v>10</v>
      </c>
      <c r="AQ13" s="13"/>
      <c r="AY13" s="8" t="s">
        <v>8</v>
      </c>
    </row>
    <row r="14" spans="2:52" ht="6.95" customHeight="1" x14ac:dyDescent="0.3">
      <c r="B14" s="12"/>
      <c r="AQ14" s="13"/>
      <c r="AY14" s="8" t="s">
        <v>0</v>
      </c>
    </row>
    <row r="15" spans="2:52" ht="14.45" customHeight="1" x14ac:dyDescent="0.3">
      <c r="B15" s="12"/>
      <c r="D15" s="17" t="s">
        <v>23</v>
      </c>
      <c r="AK15" s="17" t="s">
        <v>19</v>
      </c>
      <c r="AN15" s="15" t="s">
        <v>10</v>
      </c>
      <c r="AQ15" s="13"/>
      <c r="AY15" s="8" t="s">
        <v>0</v>
      </c>
    </row>
    <row r="16" spans="2:52" ht="18.399999999999999" customHeight="1" x14ac:dyDescent="0.3">
      <c r="B16" s="12"/>
      <c r="E16" s="15" t="s">
        <v>20</v>
      </c>
      <c r="AK16" s="17" t="s">
        <v>21</v>
      </c>
      <c r="AN16" s="15" t="s">
        <v>10</v>
      </c>
      <c r="AQ16" s="13"/>
      <c r="AY16" s="8" t="s">
        <v>24</v>
      </c>
    </row>
    <row r="17" spans="2:51" ht="6.95" customHeight="1" x14ac:dyDescent="0.3">
      <c r="B17" s="12"/>
      <c r="AQ17" s="13"/>
      <c r="AY17" s="8" t="s">
        <v>1</v>
      </c>
    </row>
    <row r="18" spans="2:51" ht="14.45" customHeight="1" x14ac:dyDescent="0.3">
      <c r="B18" s="12"/>
      <c r="D18" s="17" t="s">
        <v>25</v>
      </c>
      <c r="AK18" s="17" t="s">
        <v>19</v>
      </c>
      <c r="AN18" s="15" t="s">
        <v>10</v>
      </c>
      <c r="AQ18" s="13"/>
      <c r="AY18" s="8" t="s">
        <v>1</v>
      </c>
    </row>
    <row r="19" spans="2:51" ht="18.399999999999999" customHeight="1" x14ac:dyDescent="0.3">
      <c r="B19" s="12"/>
      <c r="E19" s="15" t="s">
        <v>20</v>
      </c>
      <c r="AK19" s="17" t="s">
        <v>21</v>
      </c>
      <c r="AN19" s="15" t="s">
        <v>10</v>
      </c>
      <c r="AQ19" s="13"/>
    </row>
    <row r="20" spans="2:51" ht="6.95" customHeight="1" x14ac:dyDescent="0.3">
      <c r="B20" s="12"/>
      <c r="AQ20" s="13"/>
    </row>
    <row r="21" spans="2:51" ht="15" x14ac:dyDescent="0.3">
      <c r="B21" s="12"/>
      <c r="D21" s="17" t="s">
        <v>26</v>
      </c>
      <c r="AQ21" s="13"/>
    </row>
    <row r="22" spans="2:51" ht="22.5" customHeight="1" x14ac:dyDescent="0.3">
      <c r="B22" s="12"/>
      <c r="E22" s="242" t="s">
        <v>10</v>
      </c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Q22" s="13"/>
    </row>
    <row r="23" spans="2:51" ht="6.95" customHeight="1" x14ac:dyDescent="0.3">
      <c r="B23" s="12"/>
      <c r="AQ23" s="13"/>
    </row>
    <row r="24" spans="2:51" ht="6.95" customHeight="1" x14ac:dyDescent="0.3">
      <c r="B24" s="12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44"/>
      <c r="AL24" s="144"/>
      <c r="AM24" s="144"/>
      <c r="AN24" s="144"/>
      <c r="AO24" s="144"/>
      <c r="AQ24" s="13"/>
    </row>
    <row r="25" spans="2:51" ht="14.45" customHeight="1" x14ac:dyDescent="0.3">
      <c r="B25" s="12"/>
      <c r="D25" s="19" t="s">
        <v>27</v>
      </c>
      <c r="AK25" s="243">
        <f>ROUND(AG86,2)</f>
        <v>0</v>
      </c>
      <c r="AL25" s="244"/>
      <c r="AM25" s="244"/>
      <c r="AN25" s="244"/>
      <c r="AO25" s="244"/>
      <c r="AQ25" s="13"/>
    </row>
    <row r="26" spans="2:51" ht="14.45" customHeight="1" x14ac:dyDescent="0.3">
      <c r="B26" s="12"/>
      <c r="D26" s="19" t="s">
        <v>28</v>
      </c>
      <c r="AK26" s="243">
        <f>ROUND(AG89,2)</f>
        <v>0</v>
      </c>
      <c r="AL26" s="244"/>
      <c r="AM26" s="244"/>
      <c r="AN26" s="244"/>
      <c r="AO26" s="244"/>
      <c r="AQ26" s="13"/>
    </row>
    <row r="27" spans="2:51" s="1" customFormat="1" ht="6.95" customHeight="1" x14ac:dyDescent="0.25">
      <c r="B27" s="20"/>
      <c r="AK27" s="86"/>
      <c r="AL27" s="86"/>
      <c r="AM27" s="86"/>
      <c r="AN27" s="86"/>
      <c r="AO27" s="86"/>
      <c r="AQ27" s="21"/>
    </row>
    <row r="28" spans="2:51" s="1" customFormat="1" ht="25.9" customHeight="1" x14ac:dyDescent="0.25">
      <c r="B28" s="20"/>
      <c r="D28" s="22" t="s">
        <v>29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1">
        <f>ROUND(AK25+AK26,2)</f>
        <v>0</v>
      </c>
      <c r="AL28" s="232"/>
      <c r="AM28" s="232"/>
      <c r="AN28" s="232"/>
      <c r="AO28" s="232"/>
      <c r="AQ28" s="21"/>
    </row>
    <row r="29" spans="2:51" s="1" customFormat="1" ht="6.95" customHeight="1" x14ac:dyDescent="0.25">
      <c r="B29" s="20"/>
      <c r="AK29" s="86"/>
      <c r="AL29" s="86"/>
      <c r="AM29" s="86"/>
      <c r="AN29" s="86"/>
      <c r="AO29" s="86"/>
      <c r="AQ29" s="21"/>
    </row>
    <row r="30" spans="2:51" s="2" customFormat="1" ht="14.45" customHeight="1" x14ac:dyDescent="0.25">
      <c r="B30" s="24"/>
      <c r="D30" s="25" t="s">
        <v>30</v>
      </c>
      <c r="F30" s="25" t="s">
        <v>31</v>
      </c>
      <c r="L30" s="233">
        <v>0.21</v>
      </c>
      <c r="M30" s="234"/>
      <c r="N30" s="234"/>
      <c r="O30" s="234"/>
      <c r="T30" s="26" t="s">
        <v>32</v>
      </c>
      <c r="W30" s="235">
        <f>AK28</f>
        <v>0</v>
      </c>
      <c r="X30" s="236"/>
      <c r="Y30" s="236"/>
      <c r="Z30" s="236"/>
      <c r="AA30" s="236"/>
      <c r="AB30" s="236"/>
      <c r="AC30" s="236"/>
      <c r="AD30" s="236"/>
      <c r="AE30" s="236"/>
      <c r="AK30" s="235">
        <f>W30*L30</f>
        <v>0</v>
      </c>
      <c r="AL30" s="236"/>
      <c r="AM30" s="236"/>
      <c r="AN30" s="236"/>
      <c r="AO30" s="236"/>
      <c r="AQ30" s="27"/>
    </row>
    <row r="31" spans="2:51" s="2" customFormat="1" ht="14.45" customHeight="1" x14ac:dyDescent="0.25">
      <c r="B31" s="24"/>
      <c r="F31" s="25" t="s">
        <v>33</v>
      </c>
      <c r="L31" s="233">
        <v>0.12</v>
      </c>
      <c r="M31" s="234"/>
      <c r="N31" s="234"/>
      <c r="O31" s="234"/>
      <c r="T31" s="26" t="s">
        <v>32</v>
      </c>
      <c r="W31" s="245"/>
      <c r="X31" s="234"/>
      <c r="Y31" s="234"/>
      <c r="Z31" s="234"/>
      <c r="AA31" s="234"/>
      <c r="AB31" s="234"/>
      <c r="AC31" s="234"/>
      <c r="AD31" s="234"/>
      <c r="AE31" s="234"/>
      <c r="AK31" s="235"/>
      <c r="AL31" s="236"/>
      <c r="AM31" s="236"/>
      <c r="AN31" s="236"/>
      <c r="AO31" s="236"/>
      <c r="AQ31" s="27"/>
    </row>
    <row r="32" spans="2:51" s="2" customFormat="1" ht="14.45" hidden="1" customHeight="1" x14ac:dyDescent="0.25">
      <c r="B32" s="24"/>
      <c r="F32" s="25" t="s">
        <v>34</v>
      </c>
      <c r="L32" s="233">
        <v>0.21</v>
      </c>
      <c r="M32" s="234"/>
      <c r="N32" s="234"/>
      <c r="O32" s="234"/>
      <c r="T32" s="26" t="s">
        <v>32</v>
      </c>
      <c r="W32" s="245" t="e">
        <f>ROUND(#REF!+SUM(BL90:BL90),2)</f>
        <v>#REF!</v>
      </c>
      <c r="X32" s="234"/>
      <c r="Y32" s="234"/>
      <c r="Z32" s="234"/>
      <c r="AA32" s="234"/>
      <c r="AB32" s="234"/>
      <c r="AC32" s="234"/>
      <c r="AD32" s="234"/>
      <c r="AE32" s="234"/>
      <c r="AK32" s="235">
        <v>0</v>
      </c>
      <c r="AL32" s="236"/>
      <c r="AM32" s="236"/>
      <c r="AN32" s="236"/>
      <c r="AO32" s="236"/>
      <c r="AQ32" s="27"/>
    </row>
    <row r="33" spans="2:43" s="2" customFormat="1" ht="14.45" hidden="1" customHeight="1" x14ac:dyDescent="0.25">
      <c r="B33" s="24"/>
      <c r="F33" s="25" t="s">
        <v>35</v>
      </c>
      <c r="L33" s="233">
        <v>0.15</v>
      </c>
      <c r="M33" s="234"/>
      <c r="N33" s="234"/>
      <c r="O33" s="234"/>
      <c r="T33" s="26" t="s">
        <v>32</v>
      </c>
      <c r="W33" s="245" t="e">
        <f>ROUND(#REF!+SUM(BM90:BM90),2)</f>
        <v>#REF!</v>
      </c>
      <c r="X33" s="234"/>
      <c r="Y33" s="234"/>
      <c r="Z33" s="234"/>
      <c r="AA33" s="234"/>
      <c r="AB33" s="234"/>
      <c r="AC33" s="234"/>
      <c r="AD33" s="234"/>
      <c r="AE33" s="234"/>
      <c r="AK33" s="235">
        <v>0</v>
      </c>
      <c r="AL33" s="236"/>
      <c r="AM33" s="236"/>
      <c r="AN33" s="236"/>
      <c r="AO33" s="236"/>
      <c r="AQ33" s="27"/>
    </row>
    <row r="34" spans="2:43" s="2" customFormat="1" ht="14.45" hidden="1" customHeight="1" x14ac:dyDescent="0.25">
      <c r="B34" s="24"/>
      <c r="F34" s="25" t="s">
        <v>36</v>
      </c>
      <c r="L34" s="233">
        <v>0</v>
      </c>
      <c r="M34" s="234"/>
      <c r="N34" s="234"/>
      <c r="O34" s="234"/>
      <c r="T34" s="26" t="s">
        <v>32</v>
      </c>
      <c r="W34" s="245" t="e">
        <f>ROUND(#REF!+SUM(BN90:BN90),2)</f>
        <v>#REF!</v>
      </c>
      <c r="X34" s="234"/>
      <c r="Y34" s="234"/>
      <c r="Z34" s="234"/>
      <c r="AA34" s="234"/>
      <c r="AB34" s="234"/>
      <c r="AC34" s="234"/>
      <c r="AD34" s="234"/>
      <c r="AE34" s="234"/>
      <c r="AK34" s="235">
        <v>0</v>
      </c>
      <c r="AL34" s="236"/>
      <c r="AM34" s="236"/>
      <c r="AN34" s="236"/>
      <c r="AO34" s="236"/>
      <c r="AQ34" s="27"/>
    </row>
    <row r="35" spans="2:43" s="1" customFormat="1" ht="6.95" customHeight="1" x14ac:dyDescent="0.25">
      <c r="B35" s="20"/>
      <c r="AK35" s="86"/>
      <c r="AL35" s="86"/>
      <c r="AM35" s="86"/>
      <c r="AN35" s="86"/>
      <c r="AO35" s="86"/>
      <c r="AQ35" s="21"/>
    </row>
    <row r="36" spans="2:43" s="1" customFormat="1" ht="25.9" customHeight="1" x14ac:dyDescent="0.25">
      <c r="B36" s="20"/>
      <c r="D36" s="28" t="s">
        <v>37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 t="s">
        <v>38</v>
      </c>
      <c r="U36" s="29"/>
      <c r="V36" s="29"/>
      <c r="W36" s="29"/>
      <c r="X36" s="251" t="s">
        <v>39</v>
      </c>
      <c r="Y36" s="252"/>
      <c r="Z36" s="252"/>
      <c r="AA36" s="252"/>
      <c r="AB36" s="252"/>
      <c r="AC36" s="29"/>
      <c r="AD36" s="29"/>
      <c r="AE36" s="29"/>
      <c r="AF36" s="29"/>
      <c r="AG36" s="29"/>
      <c r="AH36" s="29"/>
      <c r="AI36" s="29"/>
      <c r="AJ36" s="29"/>
      <c r="AK36" s="253">
        <f>SUM(AK28:AK34)</f>
        <v>0</v>
      </c>
      <c r="AL36" s="254"/>
      <c r="AM36" s="254"/>
      <c r="AN36" s="254"/>
      <c r="AO36" s="255"/>
      <c r="AQ36" s="21"/>
    </row>
    <row r="37" spans="2:43" s="1" customFormat="1" ht="14.45" customHeight="1" x14ac:dyDescent="0.25">
      <c r="B37" s="20"/>
      <c r="AQ37" s="21"/>
    </row>
    <row r="38" spans="2:43" x14ac:dyDescent="0.3">
      <c r="B38" s="12"/>
      <c r="AQ38" s="13"/>
    </row>
    <row r="39" spans="2:43" x14ac:dyDescent="0.3">
      <c r="B39" s="12"/>
      <c r="AQ39" s="13"/>
    </row>
    <row r="40" spans="2:43" x14ac:dyDescent="0.3">
      <c r="B40" s="12"/>
      <c r="AQ40" s="13"/>
    </row>
    <row r="41" spans="2:43" x14ac:dyDescent="0.3">
      <c r="B41" s="12"/>
      <c r="AQ41" s="13"/>
    </row>
    <row r="42" spans="2:43" x14ac:dyDescent="0.3">
      <c r="B42" s="12"/>
      <c r="AQ42" s="13"/>
    </row>
    <row r="43" spans="2:43" x14ac:dyDescent="0.3">
      <c r="B43" s="12"/>
      <c r="AQ43" s="13"/>
    </row>
    <row r="44" spans="2:43" x14ac:dyDescent="0.3">
      <c r="B44" s="12"/>
      <c r="AQ44" s="13"/>
    </row>
    <row r="45" spans="2:43" x14ac:dyDescent="0.3">
      <c r="B45" s="12"/>
      <c r="AQ45" s="13"/>
    </row>
    <row r="46" spans="2:43" x14ac:dyDescent="0.3">
      <c r="B46" s="12"/>
      <c r="AQ46" s="13"/>
    </row>
    <row r="47" spans="2:43" x14ac:dyDescent="0.3">
      <c r="B47" s="12"/>
      <c r="AQ47" s="13"/>
    </row>
    <row r="48" spans="2:43" s="1" customFormat="1" ht="15" x14ac:dyDescent="0.25">
      <c r="B48" s="20"/>
      <c r="D48" s="31" t="s">
        <v>40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3"/>
      <c r="AC48" s="31" t="s">
        <v>41</v>
      </c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3"/>
      <c r="AQ48" s="21"/>
    </row>
    <row r="49" spans="2:43" x14ac:dyDescent="0.3">
      <c r="B49" s="12"/>
      <c r="D49" s="34"/>
      <c r="Z49" s="35"/>
      <c r="AC49" s="34"/>
      <c r="AO49" s="35"/>
      <c r="AQ49" s="13"/>
    </row>
    <row r="50" spans="2:43" x14ac:dyDescent="0.3">
      <c r="B50" s="12"/>
      <c r="D50" s="34"/>
      <c r="Z50" s="35"/>
      <c r="AC50" s="34"/>
      <c r="AO50" s="35"/>
      <c r="AQ50" s="13"/>
    </row>
    <row r="51" spans="2:43" x14ac:dyDescent="0.3">
      <c r="B51" s="12"/>
      <c r="D51" s="34"/>
      <c r="Z51" s="35"/>
      <c r="AC51" s="34"/>
      <c r="AO51" s="35"/>
      <c r="AQ51" s="13"/>
    </row>
    <row r="52" spans="2:43" x14ac:dyDescent="0.3">
      <c r="B52" s="12"/>
      <c r="D52" s="34"/>
      <c r="Z52" s="35"/>
      <c r="AC52" s="34"/>
      <c r="AO52" s="35"/>
      <c r="AQ52" s="13"/>
    </row>
    <row r="53" spans="2:43" x14ac:dyDescent="0.3">
      <c r="B53" s="12"/>
      <c r="D53" s="34"/>
      <c r="Z53" s="35"/>
      <c r="AC53" s="34"/>
      <c r="AO53" s="35"/>
      <c r="AQ53" s="13"/>
    </row>
    <row r="54" spans="2:43" x14ac:dyDescent="0.3">
      <c r="B54" s="12"/>
      <c r="D54" s="34"/>
      <c r="Z54" s="35"/>
      <c r="AC54" s="34"/>
      <c r="AO54" s="35"/>
      <c r="AQ54" s="13"/>
    </row>
    <row r="55" spans="2:43" x14ac:dyDescent="0.3">
      <c r="B55" s="12"/>
      <c r="D55" s="34"/>
      <c r="Z55" s="35"/>
      <c r="AC55" s="34"/>
      <c r="AO55" s="35"/>
      <c r="AQ55" s="13"/>
    </row>
    <row r="56" spans="2:43" x14ac:dyDescent="0.3">
      <c r="B56" s="12"/>
      <c r="D56" s="34"/>
      <c r="Z56" s="35"/>
      <c r="AC56" s="34"/>
      <c r="AO56" s="35"/>
      <c r="AQ56" s="13"/>
    </row>
    <row r="57" spans="2:43" s="1" customFormat="1" ht="15" x14ac:dyDescent="0.25">
      <c r="B57" s="20"/>
      <c r="D57" s="36" t="s">
        <v>42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8" t="s">
        <v>43</v>
      </c>
      <c r="S57" s="37"/>
      <c r="T57" s="37"/>
      <c r="U57" s="37"/>
      <c r="V57" s="37"/>
      <c r="W57" s="37"/>
      <c r="X57" s="37"/>
      <c r="Y57" s="37"/>
      <c r="Z57" s="39"/>
      <c r="AC57" s="36" t="s">
        <v>42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8" t="s">
        <v>43</v>
      </c>
      <c r="AN57" s="37"/>
      <c r="AO57" s="39"/>
      <c r="AQ57" s="21"/>
    </row>
    <row r="58" spans="2:43" x14ac:dyDescent="0.3">
      <c r="B58" s="12"/>
      <c r="AQ58" s="13"/>
    </row>
    <row r="59" spans="2:43" s="1" customFormat="1" ht="15" x14ac:dyDescent="0.25">
      <c r="B59" s="20"/>
      <c r="D59" s="31" t="s">
        <v>44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3"/>
      <c r="AC59" s="31" t="s">
        <v>45</v>
      </c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3"/>
      <c r="AQ59" s="21"/>
    </row>
    <row r="60" spans="2:43" x14ac:dyDescent="0.3">
      <c r="B60" s="12"/>
      <c r="D60" s="34"/>
      <c r="Z60" s="35"/>
      <c r="AC60" s="34"/>
      <c r="AO60" s="35"/>
      <c r="AQ60" s="13"/>
    </row>
    <row r="61" spans="2:43" x14ac:dyDescent="0.3">
      <c r="B61" s="12"/>
      <c r="D61" s="34"/>
      <c r="Z61" s="35"/>
      <c r="AC61" s="34"/>
      <c r="AO61" s="35"/>
      <c r="AQ61" s="13"/>
    </row>
    <row r="62" spans="2:43" x14ac:dyDescent="0.3">
      <c r="B62" s="12"/>
      <c r="D62" s="34"/>
      <c r="Z62" s="35"/>
      <c r="AC62" s="34"/>
      <c r="AO62" s="35"/>
      <c r="AQ62" s="13"/>
    </row>
    <row r="63" spans="2:43" x14ac:dyDescent="0.3">
      <c r="B63" s="12"/>
      <c r="D63" s="34"/>
      <c r="Z63" s="35"/>
      <c r="AC63" s="34"/>
      <c r="AO63" s="35"/>
      <c r="AQ63" s="13"/>
    </row>
    <row r="64" spans="2:43" x14ac:dyDescent="0.3">
      <c r="B64" s="12"/>
      <c r="D64" s="34"/>
      <c r="Z64" s="35"/>
      <c r="AC64" s="34"/>
      <c r="AO64" s="35"/>
      <c r="AQ64" s="13"/>
    </row>
    <row r="65" spans="2:43" x14ac:dyDescent="0.3">
      <c r="B65" s="12"/>
      <c r="D65" s="34"/>
      <c r="Z65" s="35"/>
      <c r="AC65" s="34"/>
      <c r="AO65" s="35"/>
      <c r="AQ65" s="13"/>
    </row>
    <row r="66" spans="2:43" x14ac:dyDescent="0.3">
      <c r="B66" s="12"/>
      <c r="D66" s="34"/>
      <c r="Z66" s="35"/>
      <c r="AC66" s="34"/>
      <c r="AO66" s="35"/>
      <c r="AQ66" s="13"/>
    </row>
    <row r="67" spans="2:43" x14ac:dyDescent="0.3">
      <c r="B67" s="12"/>
      <c r="D67" s="34"/>
      <c r="Z67" s="35"/>
      <c r="AC67" s="34"/>
      <c r="AO67" s="35"/>
      <c r="AQ67" s="13"/>
    </row>
    <row r="68" spans="2:43" s="1" customFormat="1" ht="15" x14ac:dyDescent="0.25">
      <c r="B68" s="20"/>
      <c r="D68" s="36" t="s">
        <v>42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8" t="s">
        <v>43</v>
      </c>
      <c r="S68" s="37"/>
      <c r="T68" s="37"/>
      <c r="U68" s="37"/>
      <c r="V68" s="37"/>
      <c r="W68" s="37"/>
      <c r="X68" s="37"/>
      <c r="Y68" s="37"/>
      <c r="Z68" s="39"/>
      <c r="AC68" s="36" t="s">
        <v>42</v>
      </c>
      <c r="AD68" s="37"/>
      <c r="AE68" s="37"/>
      <c r="AF68" s="37"/>
      <c r="AG68" s="37"/>
      <c r="AH68" s="37"/>
      <c r="AI68" s="37"/>
      <c r="AJ68" s="37"/>
      <c r="AK68" s="37"/>
      <c r="AL68" s="37"/>
      <c r="AM68" s="38" t="s">
        <v>43</v>
      </c>
      <c r="AN68" s="37"/>
      <c r="AO68" s="39"/>
      <c r="AQ68" s="21"/>
    </row>
    <row r="69" spans="2:43" s="1" customFormat="1" ht="6.95" customHeight="1" x14ac:dyDescent="0.25">
      <c r="B69" s="20"/>
      <c r="AQ69" s="21"/>
    </row>
    <row r="70" spans="2:43" s="1" customFormat="1" ht="6.9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2"/>
    </row>
    <row r="74" spans="2:43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5"/>
    </row>
    <row r="75" spans="2:43" s="1" customFormat="1" ht="36.950000000000003" customHeight="1" x14ac:dyDescent="0.25">
      <c r="B75" s="20"/>
      <c r="C75" s="239" t="s">
        <v>46</v>
      </c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1"/>
    </row>
    <row r="76" spans="2:43" s="3" customFormat="1" ht="14.45" customHeight="1" x14ac:dyDescent="0.25">
      <c r="B76" s="46"/>
      <c r="C76" s="17" t="s">
        <v>5</v>
      </c>
      <c r="L76" s="3" t="str">
        <f>K4</f>
        <v>0100</v>
      </c>
      <c r="AQ76" s="47"/>
    </row>
    <row r="77" spans="2:43" s="4" customFormat="1" ht="18" x14ac:dyDescent="0.25">
      <c r="B77" s="48"/>
      <c r="C77" s="49" t="s">
        <v>7</v>
      </c>
      <c r="L77" s="265" t="str">
        <f>K5</f>
        <v>Oprava asfaltového povrchu MK v ulici Hniličkova v Chrudimi</v>
      </c>
      <c r="M77" s="266"/>
      <c r="N77" s="266"/>
      <c r="O77" s="266"/>
      <c r="P77" s="266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6"/>
      <c r="AO77" s="266"/>
      <c r="AQ77" s="50"/>
    </row>
    <row r="78" spans="2:43" s="1" customFormat="1" ht="6.95" customHeight="1" x14ac:dyDescent="0.25">
      <c r="B78" s="20"/>
      <c r="AQ78" s="21"/>
    </row>
    <row r="79" spans="2:43" s="1" customFormat="1" ht="15" x14ac:dyDescent="0.25">
      <c r="B79" s="20"/>
      <c r="C79" s="17" t="s">
        <v>13</v>
      </c>
      <c r="L79" s="51" t="str">
        <f>IF(K7="","",K7)</f>
        <v>Chrudim</v>
      </c>
      <c r="AI79" s="17" t="s">
        <v>15</v>
      </c>
      <c r="AM79" s="264">
        <f xml:space="preserve"> IF(AN7= "","",AN7)</f>
        <v>46059</v>
      </c>
      <c r="AN79" s="264"/>
      <c r="AQ79" s="21"/>
    </row>
    <row r="80" spans="2:43" s="1" customFormat="1" ht="6.95" customHeight="1" x14ac:dyDescent="0.25">
      <c r="B80" s="20"/>
      <c r="AQ80" s="21"/>
    </row>
    <row r="81" spans="2:44" s="1" customFormat="1" ht="15" x14ac:dyDescent="0.25">
      <c r="B81" s="20"/>
      <c r="C81" s="17" t="s">
        <v>18</v>
      </c>
      <c r="L81" s="3" t="str">
        <f>IF(E10= "","",E10)</f>
        <v xml:space="preserve"> </v>
      </c>
      <c r="AI81" s="17" t="s">
        <v>23</v>
      </c>
      <c r="AM81" s="259" t="str">
        <f>IF(E16="","",E16)</f>
        <v xml:space="preserve"> </v>
      </c>
      <c r="AN81" s="256"/>
      <c r="AO81" s="256"/>
      <c r="AP81" s="256"/>
      <c r="AQ81" s="21"/>
    </row>
    <row r="82" spans="2:44" s="1" customFormat="1" ht="15" x14ac:dyDescent="0.25">
      <c r="B82" s="20"/>
      <c r="C82" s="17" t="s">
        <v>22</v>
      </c>
      <c r="L82" s="3" t="str">
        <f>IF(E13="","",E13)</f>
        <v xml:space="preserve"> </v>
      </c>
      <c r="AI82" s="17" t="s">
        <v>25</v>
      </c>
      <c r="AM82" s="259" t="str">
        <f>IF(E19="","",E19)</f>
        <v xml:space="preserve"> </v>
      </c>
      <c r="AN82" s="256"/>
      <c r="AO82" s="256"/>
      <c r="AP82" s="256"/>
      <c r="AQ82" s="21"/>
    </row>
    <row r="83" spans="2:44" s="1" customFormat="1" ht="10.9" customHeight="1" x14ac:dyDescent="0.25">
      <c r="B83" s="20"/>
      <c r="AQ83" s="21"/>
    </row>
    <row r="84" spans="2:44" s="1" customFormat="1" ht="29.25" customHeight="1" x14ac:dyDescent="0.25">
      <c r="B84" s="20"/>
      <c r="C84" s="260" t="s">
        <v>47</v>
      </c>
      <c r="D84" s="261"/>
      <c r="E84" s="261"/>
      <c r="F84" s="261"/>
      <c r="G84" s="261"/>
      <c r="H84" s="52"/>
      <c r="I84" s="262" t="s">
        <v>48</v>
      </c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2" t="s">
        <v>49</v>
      </c>
      <c r="AH84" s="261"/>
      <c r="AI84" s="261"/>
      <c r="AJ84" s="261"/>
      <c r="AK84" s="261"/>
      <c r="AL84" s="261"/>
      <c r="AM84" s="261"/>
      <c r="AN84" s="262" t="s">
        <v>50</v>
      </c>
      <c r="AO84" s="261"/>
      <c r="AP84" s="263"/>
      <c r="AQ84" s="21"/>
    </row>
    <row r="85" spans="2:44" s="1" customFormat="1" ht="10.9" customHeight="1" x14ac:dyDescent="0.25">
      <c r="B85" s="20"/>
      <c r="AQ85" s="21"/>
    </row>
    <row r="86" spans="2:44" s="4" customFormat="1" ht="32.450000000000003" customHeight="1" x14ac:dyDescent="0.25">
      <c r="B86" s="48"/>
      <c r="C86" s="53" t="s">
        <v>51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248">
        <f>ROUND(AG87,2)</f>
        <v>0</v>
      </c>
      <c r="AH86" s="248"/>
      <c r="AI86" s="248"/>
      <c r="AJ86" s="248"/>
      <c r="AK86" s="248"/>
      <c r="AL86" s="248"/>
      <c r="AM86" s="248"/>
      <c r="AN86" s="246">
        <f>AG86*1.21</f>
        <v>0</v>
      </c>
      <c r="AO86" s="246"/>
      <c r="AP86" s="246"/>
      <c r="AQ86" s="50"/>
    </row>
    <row r="87" spans="2:44" s="5" customFormat="1" ht="16.5" x14ac:dyDescent="0.25">
      <c r="B87" s="55"/>
      <c r="C87" s="56"/>
      <c r="D87" s="257" t="s">
        <v>6</v>
      </c>
      <c r="E87" s="258"/>
      <c r="F87" s="258"/>
      <c r="G87" s="258"/>
      <c r="H87" s="258"/>
      <c r="I87" s="57"/>
      <c r="J87" s="257" t="str">
        <f>K5</f>
        <v>Oprava asfaltového povrchu MK v ulici Hniličkova v Chrudimi</v>
      </c>
      <c r="K87" s="258"/>
      <c r="L87" s="258"/>
      <c r="M87" s="258"/>
      <c r="N87" s="258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58"/>
      <c r="AE87" s="258"/>
      <c r="AF87" s="258"/>
      <c r="AG87" s="250">
        <f>'SO.101-KOMUNIKACE'!M28</f>
        <v>0</v>
      </c>
      <c r="AH87" s="250"/>
      <c r="AI87" s="250"/>
      <c r="AJ87" s="250"/>
      <c r="AK87" s="250"/>
      <c r="AL87" s="250"/>
      <c r="AM87" s="250"/>
      <c r="AN87" s="250">
        <f>AG87*1.21</f>
        <v>0</v>
      </c>
      <c r="AO87" s="250"/>
      <c r="AP87" s="250"/>
      <c r="AQ87" s="58"/>
      <c r="AR87" s="216">
        <f>AN87-'SO.101-KOMUNIKACE'!L36</f>
        <v>0</v>
      </c>
    </row>
    <row r="88" spans="2:44" x14ac:dyDescent="0.3">
      <c r="B88" s="12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13"/>
    </row>
    <row r="89" spans="2:44" s="1" customFormat="1" ht="30" customHeight="1" x14ac:dyDescent="0.25">
      <c r="B89" s="20"/>
      <c r="C89" s="53" t="s">
        <v>52</v>
      </c>
      <c r="AG89" s="246">
        <v>0</v>
      </c>
      <c r="AH89" s="247"/>
      <c r="AI89" s="247"/>
      <c r="AJ89" s="247"/>
      <c r="AK89" s="247"/>
      <c r="AL89" s="247"/>
      <c r="AM89" s="247"/>
      <c r="AN89" s="246">
        <v>0</v>
      </c>
      <c r="AO89" s="247"/>
      <c r="AP89" s="247"/>
      <c r="AQ89" s="21"/>
    </row>
    <row r="90" spans="2:44" s="1" customFormat="1" ht="10.9" customHeight="1" x14ac:dyDescent="0.25">
      <c r="B90" s="20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21"/>
    </row>
    <row r="91" spans="2:44" s="1" customFormat="1" ht="30" customHeight="1" x14ac:dyDescent="0.25">
      <c r="B91" s="20"/>
      <c r="C91" s="59" t="s">
        <v>53</v>
      </c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249">
        <f>ROUND(AG86+AG89,2)</f>
        <v>0</v>
      </c>
      <c r="AH91" s="249"/>
      <c r="AI91" s="249"/>
      <c r="AJ91" s="249"/>
      <c r="AK91" s="249"/>
      <c r="AL91" s="249"/>
      <c r="AM91" s="249"/>
      <c r="AN91" s="249">
        <f>AN86+AN89</f>
        <v>0</v>
      </c>
      <c r="AO91" s="249"/>
      <c r="AP91" s="249"/>
      <c r="AQ91" s="21"/>
    </row>
    <row r="92" spans="2:44" s="1" customFormat="1" ht="6.95" customHeight="1" x14ac:dyDescent="0.25"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2"/>
    </row>
  </sheetData>
  <mergeCells count="44">
    <mergeCell ref="X36:AB36"/>
    <mergeCell ref="AK36:AO36"/>
    <mergeCell ref="C75:AP75"/>
    <mergeCell ref="D87:H87"/>
    <mergeCell ref="J87:AF87"/>
    <mergeCell ref="AM82:AP82"/>
    <mergeCell ref="C84:G84"/>
    <mergeCell ref="I84:AF84"/>
    <mergeCell ref="AG84:AM84"/>
    <mergeCell ref="AN84:AP84"/>
    <mergeCell ref="AM79:AN79"/>
    <mergeCell ref="L77:AO77"/>
    <mergeCell ref="AM81:AP81"/>
    <mergeCell ref="AG89:AM89"/>
    <mergeCell ref="AN89:AP89"/>
    <mergeCell ref="AG86:AM86"/>
    <mergeCell ref="AN86:AP86"/>
    <mergeCell ref="AG91:AM91"/>
    <mergeCell ref="AN91:AP91"/>
    <mergeCell ref="AN87:AP87"/>
    <mergeCell ref="AG87:AM87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AK28:AO28"/>
    <mergeCell ref="L30:O30"/>
    <mergeCell ref="W30:AE30"/>
    <mergeCell ref="C1:AP1"/>
    <mergeCell ref="C3:AP3"/>
    <mergeCell ref="K4:AO4"/>
    <mergeCell ref="K5:AO5"/>
    <mergeCell ref="E22:AN22"/>
    <mergeCell ref="AK25:AO25"/>
    <mergeCell ref="AK30:AO30"/>
    <mergeCell ref="AK26:AO26"/>
  </mergeCells>
  <pageMargins left="0.59055118110236227" right="0.59055118110236227" top="0.51181102362204722" bottom="0.47244094488188981" header="0" footer="0"/>
  <pageSetup paperSize="9" scale="73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54AA-6158-45A3-9C29-1BF4FF89E67C}">
  <sheetPr>
    <tabColor rgb="FFFFFF00"/>
    <pageSetUpPr autoPageBreaks="0"/>
  </sheetPr>
  <dimension ref="A1:V168"/>
  <sheetViews>
    <sheetView showGridLines="0" topLeftCell="A40" workbookViewId="0">
      <selection activeCell="N117" sqref="N117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1.28515625" customWidth="1"/>
    <col min="6" max="7" width="11.140625" customWidth="1"/>
    <col min="8" max="8" width="9.85546875" customWidth="1"/>
    <col min="9" max="9" width="4.42578125" customWidth="1"/>
    <col min="10" max="10" width="5.42578125" customWidth="1"/>
    <col min="11" max="11" width="9.28515625" customWidth="1"/>
    <col min="12" max="12" width="8.85546875" bestFit="1" customWidth="1"/>
    <col min="13" max="13" width="11.7109375" bestFit="1" customWidth="1"/>
    <col min="14" max="14" width="7.28515625" style="85" bestFit="1" customWidth="1"/>
    <col min="15" max="15" width="11.85546875" style="85" bestFit="1" customWidth="1"/>
    <col min="16" max="16" width="7.5703125" style="85" bestFit="1" customWidth="1"/>
    <col min="17" max="17" width="11.85546875" style="85" bestFit="1" customWidth="1"/>
    <col min="18" max="18" width="2.140625" customWidth="1"/>
    <col min="19" max="19" width="3.42578125" customWidth="1"/>
    <col min="20" max="20" width="19.5703125" bestFit="1" customWidth="1"/>
  </cols>
  <sheetData>
    <row r="1" spans="2:18" ht="17.25" customHeight="1" x14ac:dyDescent="0.3">
      <c r="C1" s="237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2:1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4"/>
      <c r="O2" s="84"/>
      <c r="P2" s="84"/>
      <c r="Q2" s="84"/>
      <c r="R2" s="11"/>
    </row>
    <row r="3" spans="2:18" ht="36.950000000000003" customHeight="1" x14ac:dyDescent="0.3">
      <c r="B3" s="12"/>
      <c r="C3" s="239" t="s">
        <v>54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13"/>
    </row>
    <row r="4" spans="2:18" ht="6.95" customHeight="1" x14ac:dyDescent="0.3">
      <c r="B4" s="12"/>
      <c r="R4" s="13"/>
    </row>
    <row r="5" spans="2:18" s="1" customFormat="1" ht="18" x14ac:dyDescent="0.25">
      <c r="B5" s="20"/>
      <c r="D5" s="16" t="s">
        <v>7</v>
      </c>
      <c r="F5" s="241" t="str">
        <f>'Rekapitulace stavby'!K5</f>
        <v>Oprava asfaltového povrchu MK v ulici Hniličkova v Chrudimi</v>
      </c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86"/>
      <c r="R5" s="21"/>
    </row>
    <row r="6" spans="2:18" s="1" customFormat="1" ht="14.45" customHeight="1" x14ac:dyDescent="0.25">
      <c r="B6" s="20"/>
      <c r="D6" s="17" t="s">
        <v>9</v>
      </c>
      <c r="F6" s="15" t="s">
        <v>10</v>
      </c>
      <c r="M6" s="17" t="s">
        <v>11</v>
      </c>
      <c r="N6" s="86"/>
      <c r="O6" s="115" t="s">
        <v>10</v>
      </c>
      <c r="P6" s="86"/>
      <c r="Q6" s="86"/>
      <c r="R6" s="21"/>
    </row>
    <row r="7" spans="2:18" s="1" customFormat="1" ht="14.45" customHeight="1" x14ac:dyDescent="0.25">
      <c r="B7" s="20"/>
      <c r="D7" s="17" t="s">
        <v>13</v>
      </c>
      <c r="F7" s="15" t="s">
        <v>14</v>
      </c>
      <c r="M7" s="17" t="s">
        <v>15</v>
      </c>
      <c r="N7" s="86"/>
      <c r="O7" s="276">
        <f>'Rekapitulace stavby'!AN7</f>
        <v>46059</v>
      </c>
      <c r="P7" s="277"/>
      <c r="Q7" s="86"/>
      <c r="R7" s="21"/>
    </row>
    <row r="8" spans="2:18" s="1" customFormat="1" ht="10.9" customHeight="1" x14ac:dyDescent="0.25">
      <c r="B8" s="20"/>
      <c r="N8" s="86"/>
      <c r="O8" s="86"/>
      <c r="P8" s="86"/>
      <c r="Q8" s="86"/>
      <c r="R8" s="21"/>
    </row>
    <row r="9" spans="2:18" s="1" customFormat="1" ht="14.45" customHeight="1" x14ac:dyDescent="0.25">
      <c r="B9" s="20"/>
      <c r="D9" s="17" t="s">
        <v>18</v>
      </c>
      <c r="M9" s="17" t="s">
        <v>19</v>
      </c>
      <c r="N9" s="86"/>
      <c r="O9" s="274" t="s">
        <v>10</v>
      </c>
      <c r="P9" s="247"/>
      <c r="Q9" s="86"/>
      <c r="R9" s="21"/>
    </row>
    <row r="10" spans="2:18" s="1" customFormat="1" ht="18" customHeight="1" x14ac:dyDescent="0.25">
      <c r="B10" s="20"/>
      <c r="E10" s="15" t="s">
        <v>20</v>
      </c>
      <c r="M10" s="17" t="s">
        <v>21</v>
      </c>
      <c r="N10" s="86"/>
      <c r="O10" s="274" t="s">
        <v>10</v>
      </c>
      <c r="P10" s="247"/>
      <c r="Q10" s="86"/>
      <c r="R10" s="21"/>
    </row>
    <row r="11" spans="2:18" s="1" customFormat="1" ht="6.95" customHeight="1" x14ac:dyDescent="0.25">
      <c r="B11" s="20"/>
      <c r="N11" s="86"/>
      <c r="O11" s="86"/>
      <c r="P11" s="86"/>
      <c r="Q11" s="86"/>
      <c r="R11" s="21"/>
    </row>
    <row r="12" spans="2:18" s="1" customFormat="1" ht="14.45" customHeight="1" x14ac:dyDescent="0.25">
      <c r="B12" s="20"/>
      <c r="D12" s="17" t="s">
        <v>22</v>
      </c>
      <c r="M12" s="17" t="s">
        <v>19</v>
      </c>
      <c r="N12" s="86"/>
      <c r="O12" s="274" t="s">
        <v>10</v>
      </c>
      <c r="P12" s="247"/>
      <c r="Q12" s="86"/>
      <c r="R12" s="21"/>
    </row>
    <row r="13" spans="2:18" s="1" customFormat="1" ht="18" customHeight="1" x14ac:dyDescent="0.25">
      <c r="B13" s="20"/>
      <c r="E13" s="15" t="s">
        <v>20</v>
      </c>
      <c r="M13" s="17" t="s">
        <v>21</v>
      </c>
      <c r="N13" s="86"/>
      <c r="O13" s="274" t="s">
        <v>10</v>
      </c>
      <c r="P13" s="247"/>
      <c r="Q13" s="86"/>
      <c r="R13" s="21"/>
    </row>
    <row r="14" spans="2:18" s="1" customFormat="1" ht="6.95" customHeight="1" x14ac:dyDescent="0.25">
      <c r="B14" s="20"/>
      <c r="N14" s="86"/>
      <c r="O14" s="86"/>
      <c r="P14" s="86"/>
      <c r="Q14" s="86"/>
      <c r="R14" s="21"/>
    </row>
    <row r="15" spans="2:18" s="1" customFormat="1" ht="14.45" customHeight="1" x14ac:dyDescent="0.25">
      <c r="B15" s="20"/>
      <c r="D15" s="17" t="s">
        <v>23</v>
      </c>
      <c r="M15" s="17" t="s">
        <v>19</v>
      </c>
      <c r="N15" s="86"/>
      <c r="O15" s="274" t="s">
        <v>10</v>
      </c>
      <c r="P15" s="247"/>
      <c r="Q15" s="86"/>
      <c r="R15" s="21"/>
    </row>
    <row r="16" spans="2:18" s="1" customFormat="1" ht="18" customHeight="1" x14ac:dyDescent="0.25">
      <c r="B16" s="20"/>
      <c r="E16" s="15" t="s">
        <v>20</v>
      </c>
      <c r="M16" s="17" t="s">
        <v>21</v>
      </c>
      <c r="N16" s="86"/>
      <c r="O16" s="274" t="s">
        <v>10</v>
      </c>
      <c r="P16" s="247"/>
      <c r="Q16" s="86"/>
      <c r="R16" s="21"/>
    </row>
    <row r="17" spans="2:18" s="1" customFormat="1" ht="6.95" customHeight="1" x14ac:dyDescent="0.25">
      <c r="B17" s="20"/>
      <c r="N17" s="86"/>
      <c r="O17" s="86"/>
      <c r="P17" s="86"/>
      <c r="Q17" s="86"/>
      <c r="R17" s="21"/>
    </row>
    <row r="18" spans="2:18" s="1" customFormat="1" ht="14.45" customHeight="1" x14ac:dyDescent="0.25">
      <c r="B18" s="20"/>
      <c r="D18" s="17" t="s">
        <v>25</v>
      </c>
      <c r="M18" s="17" t="s">
        <v>19</v>
      </c>
      <c r="N18" s="86"/>
      <c r="O18" s="274" t="s">
        <v>10</v>
      </c>
      <c r="P18" s="247"/>
      <c r="Q18" s="86"/>
      <c r="R18" s="21"/>
    </row>
    <row r="19" spans="2:18" s="1" customFormat="1" ht="18" customHeight="1" x14ac:dyDescent="0.25">
      <c r="B19" s="20"/>
      <c r="E19" s="15" t="s">
        <v>20</v>
      </c>
      <c r="M19" s="17" t="s">
        <v>21</v>
      </c>
      <c r="N19" s="86"/>
      <c r="O19" s="274" t="s">
        <v>10</v>
      </c>
      <c r="P19" s="247"/>
      <c r="Q19" s="86"/>
      <c r="R19" s="21"/>
    </row>
    <row r="20" spans="2:18" s="1" customFormat="1" ht="6.95" customHeight="1" x14ac:dyDescent="0.25">
      <c r="B20" s="20"/>
      <c r="N20" s="86"/>
      <c r="O20" s="86"/>
      <c r="P20" s="86"/>
      <c r="Q20" s="86"/>
      <c r="R20" s="21"/>
    </row>
    <row r="21" spans="2:18" s="1" customFormat="1" ht="14.45" customHeight="1" x14ac:dyDescent="0.25">
      <c r="B21" s="20"/>
      <c r="D21" s="17" t="s">
        <v>26</v>
      </c>
      <c r="N21" s="86"/>
      <c r="O21" s="86"/>
      <c r="P21" s="86"/>
      <c r="Q21" s="86"/>
      <c r="R21" s="21"/>
    </row>
    <row r="22" spans="2:18" s="1" customFormat="1" ht="22.5" customHeight="1" x14ac:dyDescent="0.25">
      <c r="B22" s="20"/>
      <c r="E22" s="242" t="s">
        <v>10</v>
      </c>
      <c r="F22" s="256"/>
      <c r="G22" s="256"/>
      <c r="H22" s="256"/>
      <c r="I22" s="256"/>
      <c r="J22" s="256"/>
      <c r="K22" s="256"/>
      <c r="L22" s="256"/>
      <c r="N22" s="86"/>
      <c r="O22" s="86"/>
      <c r="P22" s="86"/>
      <c r="Q22" s="86"/>
      <c r="R22" s="21"/>
    </row>
    <row r="23" spans="2:18" s="1" customFormat="1" ht="6.95" customHeight="1" x14ac:dyDescent="0.25">
      <c r="B23" s="20"/>
      <c r="N23" s="86"/>
      <c r="O23" s="86"/>
      <c r="P23" s="86"/>
      <c r="Q23" s="86"/>
      <c r="R23" s="21"/>
    </row>
    <row r="24" spans="2:18" s="1" customFormat="1" ht="6.95" customHeight="1" x14ac:dyDescent="0.25">
      <c r="B24" s="2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87"/>
      <c r="O24" s="87"/>
      <c r="P24" s="87"/>
      <c r="Q24" s="86"/>
      <c r="R24" s="21"/>
    </row>
    <row r="25" spans="2:18" s="1" customFormat="1" ht="14.45" customHeight="1" x14ac:dyDescent="0.25">
      <c r="B25" s="20"/>
      <c r="D25" s="116" t="s">
        <v>55</v>
      </c>
      <c r="H25" s="86"/>
      <c r="I25" s="86"/>
      <c r="J25" s="86"/>
      <c r="K25" s="86"/>
      <c r="L25" s="86"/>
      <c r="M25" s="243">
        <f>O86</f>
        <v>0</v>
      </c>
      <c r="N25" s="247"/>
      <c r="O25" s="247"/>
      <c r="P25" s="247"/>
      <c r="Q25" s="86"/>
      <c r="R25" s="21"/>
    </row>
    <row r="26" spans="2:18" s="1" customFormat="1" ht="14.45" customHeight="1" x14ac:dyDescent="0.25">
      <c r="B26" s="20"/>
      <c r="D26" s="19" t="s">
        <v>56</v>
      </c>
      <c r="H26" s="86"/>
      <c r="I26" s="86"/>
      <c r="J26" s="86"/>
      <c r="K26" s="86"/>
      <c r="L26" s="86"/>
      <c r="M26" s="243">
        <f>O94</f>
        <v>0</v>
      </c>
      <c r="N26" s="247"/>
      <c r="O26" s="247"/>
      <c r="P26" s="247"/>
      <c r="Q26" s="86"/>
      <c r="R26" s="21"/>
    </row>
    <row r="27" spans="2:18" s="1" customFormat="1" ht="6.95" customHeight="1" x14ac:dyDescent="0.25">
      <c r="B27" s="20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21"/>
    </row>
    <row r="28" spans="2:18" s="1" customFormat="1" ht="25.35" customHeight="1" x14ac:dyDescent="0.25">
      <c r="B28" s="20"/>
      <c r="D28" s="117" t="s">
        <v>29</v>
      </c>
      <c r="H28" s="86"/>
      <c r="I28" s="86"/>
      <c r="J28" s="86"/>
      <c r="K28" s="86"/>
      <c r="L28" s="86"/>
      <c r="M28" s="275">
        <f>ROUND(M25+M26,2)</f>
        <v>0</v>
      </c>
      <c r="N28" s="247"/>
      <c r="O28" s="247"/>
      <c r="P28" s="247"/>
      <c r="Q28" s="86"/>
      <c r="R28" s="21"/>
    </row>
    <row r="29" spans="2:18" s="1" customFormat="1" ht="6.95" customHeight="1" x14ac:dyDescent="0.25">
      <c r="B29" s="20"/>
      <c r="D29" s="32"/>
      <c r="E29" s="32"/>
      <c r="F29" s="32"/>
      <c r="G29" s="32"/>
      <c r="H29" s="87"/>
      <c r="I29" s="87"/>
      <c r="J29" s="87"/>
      <c r="K29" s="87"/>
      <c r="L29" s="87"/>
      <c r="M29" s="87"/>
      <c r="N29" s="87"/>
      <c r="O29" s="87"/>
      <c r="P29" s="87"/>
      <c r="Q29" s="86"/>
      <c r="R29" s="21"/>
    </row>
    <row r="30" spans="2:18" s="1" customFormat="1" ht="14.45" customHeight="1" x14ac:dyDescent="0.25">
      <c r="B30" s="20"/>
      <c r="D30" s="25" t="s">
        <v>30</v>
      </c>
      <c r="E30" s="25" t="s">
        <v>31</v>
      </c>
      <c r="F30" s="118">
        <v>0.21</v>
      </c>
      <c r="G30" s="119" t="s">
        <v>32</v>
      </c>
      <c r="H30" s="236">
        <f>M28</f>
        <v>0</v>
      </c>
      <c r="I30" s="247"/>
      <c r="J30" s="247"/>
      <c r="K30" s="86"/>
      <c r="L30" s="86"/>
      <c r="M30" s="236">
        <f>H30*F30</f>
        <v>0</v>
      </c>
      <c r="N30" s="247"/>
      <c r="O30" s="247"/>
      <c r="P30" s="247"/>
      <c r="Q30" s="86"/>
      <c r="R30" s="21"/>
    </row>
    <row r="31" spans="2:18" s="1" customFormat="1" ht="14.45" customHeight="1" x14ac:dyDescent="0.25">
      <c r="B31" s="20"/>
      <c r="E31" s="25" t="s">
        <v>33</v>
      </c>
      <c r="F31" s="118">
        <v>0.12</v>
      </c>
      <c r="G31" s="119" t="s">
        <v>32</v>
      </c>
      <c r="H31" s="236"/>
      <c r="I31" s="247"/>
      <c r="J31" s="247"/>
      <c r="K31" s="86"/>
      <c r="L31" s="86"/>
      <c r="M31" s="236"/>
      <c r="N31" s="247"/>
      <c r="O31" s="247"/>
      <c r="P31" s="247"/>
      <c r="Q31" s="86"/>
      <c r="R31" s="21"/>
    </row>
    <row r="32" spans="2:18" s="1" customFormat="1" ht="14.45" hidden="1" customHeight="1" x14ac:dyDescent="0.25">
      <c r="B32" s="20"/>
      <c r="E32" s="25" t="s">
        <v>34</v>
      </c>
      <c r="F32" s="118">
        <v>0.21</v>
      </c>
      <c r="G32" s="119" t="s">
        <v>32</v>
      </c>
      <c r="H32" s="236" t="e">
        <f>ROUND((SUM(#REF!)+SUM(#REF!)), 2)</f>
        <v>#REF!</v>
      </c>
      <c r="I32" s="247"/>
      <c r="J32" s="247"/>
      <c r="K32" s="86"/>
      <c r="L32" s="86"/>
      <c r="M32" s="236">
        <v>0</v>
      </c>
      <c r="N32" s="247"/>
      <c r="O32" s="247"/>
      <c r="P32" s="247"/>
      <c r="Q32" s="86"/>
      <c r="R32" s="21"/>
    </row>
    <row r="33" spans="2:18" s="1" customFormat="1" ht="14.45" hidden="1" customHeight="1" x14ac:dyDescent="0.25">
      <c r="B33" s="20"/>
      <c r="E33" s="25" t="s">
        <v>35</v>
      </c>
      <c r="F33" s="118">
        <v>0.15</v>
      </c>
      <c r="G33" s="119" t="s">
        <v>32</v>
      </c>
      <c r="H33" s="236" t="e">
        <f>ROUND((SUM(#REF!)+SUM(#REF!)), 2)</f>
        <v>#REF!</v>
      </c>
      <c r="I33" s="247"/>
      <c r="J33" s="247"/>
      <c r="K33" s="86"/>
      <c r="L33" s="86"/>
      <c r="M33" s="236">
        <v>0</v>
      </c>
      <c r="N33" s="247"/>
      <c r="O33" s="247"/>
      <c r="P33" s="247"/>
      <c r="Q33" s="86"/>
      <c r="R33" s="21"/>
    </row>
    <row r="34" spans="2:18" s="1" customFormat="1" ht="14.45" hidden="1" customHeight="1" x14ac:dyDescent="0.25">
      <c r="B34" s="20"/>
      <c r="E34" s="25" t="s">
        <v>36</v>
      </c>
      <c r="F34" s="118">
        <v>0</v>
      </c>
      <c r="G34" s="119" t="s">
        <v>32</v>
      </c>
      <c r="H34" s="236" t="e">
        <f>ROUND((SUM(#REF!)+SUM(#REF!)), 2)</f>
        <v>#REF!</v>
      </c>
      <c r="I34" s="247"/>
      <c r="J34" s="247"/>
      <c r="K34" s="86"/>
      <c r="L34" s="86"/>
      <c r="M34" s="236">
        <v>0</v>
      </c>
      <c r="N34" s="247"/>
      <c r="O34" s="247"/>
      <c r="P34" s="247"/>
      <c r="Q34" s="86"/>
      <c r="R34" s="21"/>
    </row>
    <row r="35" spans="2:18" s="1" customFormat="1" ht="6.95" customHeight="1" x14ac:dyDescent="0.25">
      <c r="B35" s="20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21"/>
    </row>
    <row r="36" spans="2:18" s="1" customFormat="1" ht="25.35" customHeight="1" x14ac:dyDescent="0.25">
      <c r="B36" s="20"/>
      <c r="D36" s="61" t="s">
        <v>37</v>
      </c>
      <c r="E36" s="52"/>
      <c r="F36" s="52"/>
      <c r="G36" s="62" t="s">
        <v>38</v>
      </c>
      <c r="H36" s="131" t="s">
        <v>39</v>
      </c>
      <c r="I36" s="132"/>
      <c r="J36" s="132"/>
      <c r="K36" s="132"/>
      <c r="L36" s="271">
        <f>SUM(M28:M34)</f>
        <v>0</v>
      </c>
      <c r="M36" s="272"/>
      <c r="N36" s="272"/>
      <c r="O36" s="272"/>
      <c r="P36" s="273"/>
      <c r="Q36" s="86"/>
      <c r="R36" s="21"/>
    </row>
    <row r="37" spans="2:18" s="1" customFormat="1" ht="14.45" customHeight="1" x14ac:dyDescent="0.25">
      <c r="B37" s="20"/>
      <c r="N37" s="86"/>
      <c r="O37" s="86"/>
      <c r="P37" s="86"/>
      <c r="Q37" s="86"/>
      <c r="R37" s="21"/>
    </row>
    <row r="38" spans="2:18" s="1" customFormat="1" ht="14.45" customHeight="1" x14ac:dyDescent="0.25">
      <c r="B38" s="20"/>
      <c r="N38" s="86"/>
      <c r="O38" s="86"/>
      <c r="P38" s="86"/>
      <c r="Q38" s="86"/>
      <c r="R38" s="21"/>
    </row>
    <row r="39" spans="2:18" x14ac:dyDescent="0.3">
      <c r="B39" s="12"/>
      <c r="R39" s="13"/>
    </row>
    <row r="40" spans="2:18" x14ac:dyDescent="0.3">
      <c r="B40" s="12"/>
      <c r="R40" s="13"/>
    </row>
    <row r="41" spans="2:18" x14ac:dyDescent="0.3">
      <c r="B41" s="12"/>
      <c r="R41" s="13"/>
    </row>
    <row r="42" spans="2:18" x14ac:dyDescent="0.3">
      <c r="B42" s="12"/>
      <c r="R42" s="13"/>
    </row>
    <row r="43" spans="2:18" x14ac:dyDescent="0.3">
      <c r="B43" s="12"/>
      <c r="R43" s="13"/>
    </row>
    <row r="44" spans="2:18" x14ac:dyDescent="0.3">
      <c r="B44" s="12"/>
      <c r="R44" s="13"/>
    </row>
    <row r="45" spans="2:18" x14ac:dyDescent="0.3">
      <c r="B45" s="12"/>
      <c r="R45" s="13"/>
    </row>
    <row r="46" spans="2:18" x14ac:dyDescent="0.3">
      <c r="B46" s="12"/>
      <c r="R46" s="13"/>
    </row>
    <row r="47" spans="2:18" x14ac:dyDescent="0.3">
      <c r="B47" s="12"/>
      <c r="R47" s="13"/>
    </row>
    <row r="48" spans="2:18" x14ac:dyDescent="0.3">
      <c r="B48" s="12"/>
      <c r="R48" s="13"/>
    </row>
    <row r="49" spans="2:18" s="1" customFormat="1" ht="15" x14ac:dyDescent="0.25">
      <c r="B49" s="20"/>
      <c r="D49" s="31" t="s">
        <v>40</v>
      </c>
      <c r="E49" s="32"/>
      <c r="F49" s="32"/>
      <c r="G49" s="32"/>
      <c r="H49" s="33"/>
      <c r="J49" s="31" t="s">
        <v>41</v>
      </c>
      <c r="K49" s="32"/>
      <c r="L49" s="32"/>
      <c r="M49" s="32"/>
      <c r="N49" s="87"/>
      <c r="O49" s="87"/>
      <c r="P49" s="88"/>
      <c r="Q49" s="86"/>
      <c r="R49" s="21"/>
    </row>
    <row r="50" spans="2:18" x14ac:dyDescent="0.3">
      <c r="B50" s="12"/>
      <c r="D50" s="34"/>
      <c r="H50" s="35"/>
      <c r="J50" s="34"/>
      <c r="P50" s="89"/>
      <c r="R50" s="13"/>
    </row>
    <row r="51" spans="2:18" x14ac:dyDescent="0.3">
      <c r="B51" s="12"/>
      <c r="D51" s="34"/>
      <c r="H51" s="35"/>
      <c r="J51" s="34"/>
      <c r="P51" s="89"/>
      <c r="R51" s="13"/>
    </row>
    <row r="52" spans="2:18" x14ac:dyDescent="0.3">
      <c r="B52" s="12"/>
      <c r="D52" s="34"/>
      <c r="H52" s="35"/>
      <c r="J52" s="34"/>
      <c r="P52" s="89"/>
      <c r="R52" s="13"/>
    </row>
    <row r="53" spans="2:18" x14ac:dyDescent="0.3">
      <c r="B53" s="12"/>
      <c r="D53" s="34"/>
      <c r="H53" s="35"/>
      <c r="J53" s="34"/>
      <c r="P53" s="89"/>
      <c r="R53" s="13"/>
    </row>
    <row r="54" spans="2:18" x14ac:dyDescent="0.3">
      <c r="B54" s="12"/>
      <c r="D54" s="34"/>
      <c r="H54" s="35"/>
      <c r="J54" s="34"/>
      <c r="P54" s="89"/>
      <c r="R54" s="13"/>
    </row>
    <row r="55" spans="2:18" x14ac:dyDescent="0.3">
      <c r="B55" s="12"/>
      <c r="D55" s="34"/>
      <c r="H55" s="35"/>
      <c r="J55" s="34"/>
      <c r="P55" s="89"/>
      <c r="R55" s="13"/>
    </row>
    <row r="56" spans="2:18" x14ac:dyDescent="0.3">
      <c r="B56" s="12"/>
      <c r="D56" s="34"/>
      <c r="H56" s="35"/>
      <c r="J56" s="34"/>
      <c r="P56" s="89"/>
      <c r="R56" s="13"/>
    </row>
    <row r="57" spans="2:18" x14ac:dyDescent="0.3">
      <c r="B57" s="12"/>
      <c r="D57" s="34"/>
      <c r="H57" s="35"/>
      <c r="J57" s="34"/>
      <c r="P57" s="89"/>
      <c r="R57" s="13"/>
    </row>
    <row r="58" spans="2:18" s="1" customFormat="1" ht="15" x14ac:dyDescent="0.25">
      <c r="B58" s="20"/>
      <c r="D58" s="36" t="s">
        <v>42</v>
      </c>
      <c r="E58" s="37"/>
      <c r="F58" s="37"/>
      <c r="G58" s="38" t="s">
        <v>43</v>
      </c>
      <c r="H58" s="39"/>
      <c r="J58" s="36" t="s">
        <v>42</v>
      </c>
      <c r="K58" s="37"/>
      <c r="L58" s="37"/>
      <c r="M58" s="37"/>
      <c r="N58" s="94" t="s">
        <v>43</v>
      </c>
      <c r="O58" s="95"/>
      <c r="P58" s="90"/>
      <c r="Q58" s="86"/>
      <c r="R58" s="21"/>
    </row>
    <row r="59" spans="2:18" x14ac:dyDescent="0.3">
      <c r="B59" s="12"/>
      <c r="R59" s="13"/>
    </row>
    <row r="60" spans="2:18" s="1" customFormat="1" ht="15" x14ac:dyDescent="0.25">
      <c r="B60" s="20"/>
      <c r="D60" s="31" t="s">
        <v>44</v>
      </c>
      <c r="E60" s="32"/>
      <c r="F60" s="32"/>
      <c r="G60" s="32"/>
      <c r="H60" s="33"/>
      <c r="J60" s="31" t="s">
        <v>45</v>
      </c>
      <c r="K60" s="32"/>
      <c r="L60" s="32"/>
      <c r="M60" s="32"/>
      <c r="N60" s="87"/>
      <c r="O60" s="87"/>
      <c r="P60" s="88"/>
      <c r="Q60" s="86"/>
      <c r="R60" s="21"/>
    </row>
    <row r="61" spans="2:18" x14ac:dyDescent="0.3">
      <c r="B61" s="12"/>
      <c r="D61" s="34"/>
      <c r="H61" s="35"/>
      <c r="J61" s="34"/>
      <c r="P61" s="89"/>
      <c r="R61" s="13"/>
    </row>
    <row r="62" spans="2:18" x14ac:dyDescent="0.3">
      <c r="B62" s="12"/>
      <c r="D62" s="34"/>
      <c r="H62" s="35"/>
      <c r="J62" s="34"/>
      <c r="P62" s="89"/>
      <c r="R62" s="13"/>
    </row>
    <row r="63" spans="2:18" x14ac:dyDescent="0.3">
      <c r="B63" s="12"/>
      <c r="D63" s="34"/>
      <c r="H63" s="35"/>
      <c r="J63" s="34"/>
      <c r="P63" s="89"/>
      <c r="R63" s="13"/>
    </row>
    <row r="64" spans="2:18" x14ac:dyDescent="0.3">
      <c r="B64" s="12"/>
      <c r="D64" s="34"/>
      <c r="H64" s="35"/>
      <c r="J64" s="34"/>
      <c r="P64" s="89"/>
      <c r="R64" s="13"/>
    </row>
    <row r="65" spans="2:18" x14ac:dyDescent="0.3">
      <c r="B65" s="12"/>
      <c r="D65" s="34"/>
      <c r="H65" s="35"/>
      <c r="J65" s="34"/>
      <c r="P65" s="89"/>
      <c r="R65" s="13"/>
    </row>
    <row r="66" spans="2:18" x14ac:dyDescent="0.3">
      <c r="B66" s="12"/>
      <c r="D66" s="34"/>
      <c r="H66" s="35"/>
      <c r="J66" s="34"/>
      <c r="P66" s="89"/>
      <c r="R66" s="13"/>
    </row>
    <row r="67" spans="2:18" x14ac:dyDescent="0.3">
      <c r="B67" s="12"/>
      <c r="D67" s="34"/>
      <c r="H67" s="35"/>
      <c r="J67" s="34"/>
      <c r="P67" s="89"/>
      <c r="R67" s="13"/>
    </row>
    <row r="68" spans="2:18" x14ac:dyDescent="0.3">
      <c r="B68" s="12"/>
      <c r="D68" s="34"/>
      <c r="H68" s="35"/>
      <c r="J68" s="34"/>
      <c r="P68" s="89"/>
      <c r="R68" s="13"/>
    </row>
    <row r="69" spans="2:18" s="1" customFormat="1" ht="15" x14ac:dyDescent="0.25">
      <c r="B69" s="20"/>
      <c r="D69" s="36" t="s">
        <v>42</v>
      </c>
      <c r="E69" s="37"/>
      <c r="F69" s="37"/>
      <c r="G69" s="38" t="s">
        <v>43</v>
      </c>
      <c r="H69" s="39"/>
      <c r="J69" s="36" t="s">
        <v>42</v>
      </c>
      <c r="K69" s="37"/>
      <c r="L69" s="37"/>
      <c r="M69" s="37"/>
      <c r="N69" s="94" t="s">
        <v>43</v>
      </c>
      <c r="O69" s="95"/>
      <c r="P69" s="90"/>
      <c r="Q69" s="86"/>
      <c r="R69" s="21"/>
    </row>
    <row r="70" spans="2:18" s="1" customFormat="1" ht="14.4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91"/>
      <c r="O70" s="91"/>
      <c r="P70" s="91"/>
      <c r="Q70" s="91"/>
      <c r="R70" s="42"/>
    </row>
    <row r="74" spans="2:18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92"/>
      <c r="O74" s="92"/>
      <c r="P74" s="92"/>
      <c r="Q74" s="92"/>
      <c r="R74" s="45"/>
    </row>
    <row r="75" spans="2:18" s="1" customFormat="1" ht="36.950000000000003" customHeight="1" x14ac:dyDescent="0.25">
      <c r="B75" s="20"/>
      <c r="C75" s="239" t="s">
        <v>57</v>
      </c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1"/>
    </row>
    <row r="76" spans="2:18" s="1" customFormat="1" ht="6.95" customHeight="1" x14ac:dyDescent="0.25">
      <c r="B76" s="20"/>
      <c r="N76" s="86"/>
      <c r="O76" s="86"/>
      <c r="P76" s="86"/>
      <c r="Q76" s="86"/>
      <c r="R76" s="21"/>
    </row>
    <row r="77" spans="2:18" s="1" customFormat="1" ht="36.950000000000003" customHeight="1" x14ac:dyDescent="0.25">
      <c r="B77" s="20"/>
      <c r="C77" s="49" t="s">
        <v>7</v>
      </c>
      <c r="F77" s="265" t="str">
        <f>F5</f>
        <v>Oprava asfaltového povrchu MK v ulici Hniličkova v Chrudimi</v>
      </c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86"/>
      <c r="R77" s="21"/>
    </row>
    <row r="78" spans="2:18" s="1" customFormat="1" ht="6.95" customHeight="1" x14ac:dyDescent="0.25">
      <c r="B78" s="20"/>
      <c r="N78" s="86"/>
      <c r="O78" s="86"/>
      <c r="P78" s="86"/>
      <c r="Q78" s="86"/>
      <c r="R78" s="21"/>
    </row>
    <row r="79" spans="2:18" s="1" customFormat="1" ht="18" customHeight="1" x14ac:dyDescent="0.25">
      <c r="B79" s="20"/>
      <c r="C79" s="17" t="s">
        <v>13</v>
      </c>
      <c r="F79" s="15" t="str">
        <f>F7</f>
        <v>Chrudim</v>
      </c>
      <c r="K79" s="17" t="s">
        <v>15</v>
      </c>
      <c r="M79" s="264">
        <f>IF(O7="","",O7)</f>
        <v>46059</v>
      </c>
      <c r="N79" s="264"/>
      <c r="Q79" s="86"/>
      <c r="R79" s="21"/>
    </row>
    <row r="80" spans="2:18" s="1" customFormat="1" ht="6.95" customHeight="1" x14ac:dyDescent="0.25">
      <c r="B80" s="20"/>
      <c r="N80" s="86"/>
      <c r="O80" s="86"/>
      <c r="P80" s="86"/>
      <c r="Q80" s="86"/>
      <c r="R80" s="21"/>
    </row>
    <row r="81" spans="2:20" s="1" customFormat="1" ht="15" x14ac:dyDescent="0.25">
      <c r="B81" s="20"/>
      <c r="C81" s="17" t="s">
        <v>18</v>
      </c>
      <c r="F81" s="15" t="str">
        <f>E10</f>
        <v xml:space="preserve"> </v>
      </c>
      <c r="K81" s="17" t="s">
        <v>23</v>
      </c>
      <c r="M81" s="240" t="str">
        <f>E16</f>
        <v xml:space="preserve"> </v>
      </c>
      <c r="N81" s="256"/>
      <c r="O81" s="256"/>
      <c r="P81" s="256"/>
      <c r="Q81" s="256"/>
      <c r="R81" s="21"/>
    </row>
    <row r="82" spans="2:20" s="1" customFormat="1" ht="14.45" customHeight="1" x14ac:dyDescent="0.25">
      <c r="B82" s="20"/>
      <c r="C82" s="17" t="s">
        <v>22</v>
      </c>
      <c r="F82" s="15" t="str">
        <f>IF(E13="","",E13)</f>
        <v xml:space="preserve"> </v>
      </c>
      <c r="K82" s="17" t="s">
        <v>25</v>
      </c>
      <c r="M82" s="240" t="str">
        <f>E19</f>
        <v xml:space="preserve"> </v>
      </c>
      <c r="N82" s="256"/>
      <c r="O82" s="256"/>
      <c r="P82" s="256"/>
      <c r="Q82" s="256"/>
      <c r="R82" s="21"/>
    </row>
    <row r="83" spans="2:20" s="1" customFormat="1" ht="10.35" customHeight="1" x14ac:dyDescent="0.25">
      <c r="B83" s="20"/>
      <c r="N83" s="86"/>
      <c r="O83" s="86"/>
      <c r="P83" s="86"/>
      <c r="Q83" s="86"/>
      <c r="R83" s="21"/>
    </row>
    <row r="84" spans="2:20" s="1" customFormat="1" ht="29.25" customHeight="1" x14ac:dyDescent="0.25">
      <c r="B84" s="20"/>
      <c r="C84" s="267" t="s">
        <v>58</v>
      </c>
      <c r="D84" s="268"/>
      <c r="E84" s="268"/>
      <c r="F84" s="268"/>
      <c r="G84" s="268"/>
      <c r="H84" s="60"/>
      <c r="I84" s="60"/>
      <c r="J84" s="60"/>
      <c r="K84" s="60"/>
      <c r="L84" s="60"/>
      <c r="M84" s="60"/>
      <c r="N84" s="60"/>
      <c r="O84" s="269" t="s">
        <v>59</v>
      </c>
      <c r="P84" s="269"/>
      <c r="Q84" s="269"/>
      <c r="R84" s="21"/>
    </row>
    <row r="85" spans="2:20" s="1" customFormat="1" ht="10.35" customHeight="1" x14ac:dyDescent="0.25">
      <c r="B85" s="20"/>
      <c r="O85" s="111"/>
      <c r="Q85" s="86"/>
      <c r="R85" s="21"/>
    </row>
    <row r="86" spans="2:20" s="1" customFormat="1" ht="29.25" customHeight="1" x14ac:dyDescent="0.25">
      <c r="B86" s="20"/>
      <c r="C86" s="112" t="s">
        <v>60</v>
      </c>
      <c r="O86" s="248">
        <f>SUM(O87:Q92)</f>
        <v>0</v>
      </c>
      <c r="P86" s="248"/>
      <c r="Q86" s="248"/>
      <c r="R86" s="21"/>
      <c r="T86" s="226">
        <f>SUM(M116:M122,M127:M137,M139:M147,M151:M155,M157,M159:M164)-O86</f>
        <v>0</v>
      </c>
    </row>
    <row r="87" spans="2:20" s="6" customFormat="1" ht="19.899999999999999" customHeight="1" x14ac:dyDescent="0.25">
      <c r="B87" s="63"/>
      <c r="D87" s="113" t="s">
        <v>61</v>
      </c>
      <c r="O87" s="270">
        <f>M115</f>
        <v>0</v>
      </c>
      <c r="P87" s="270"/>
      <c r="Q87" s="270"/>
      <c r="R87" s="114"/>
    </row>
    <row r="88" spans="2:20" s="6" customFormat="1" ht="19.899999999999999" customHeight="1" x14ac:dyDescent="0.25">
      <c r="B88" s="63"/>
      <c r="D88" s="113" t="s">
        <v>62</v>
      </c>
      <c r="O88" s="270">
        <f>M126</f>
        <v>0</v>
      </c>
      <c r="P88" s="270"/>
      <c r="Q88" s="270"/>
      <c r="R88" s="114"/>
    </row>
    <row r="89" spans="2:20" s="6" customFormat="1" ht="19.899999999999999" customHeight="1" x14ac:dyDescent="0.25">
      <c r="B89" s="63"/>
      <c r="D89" s="113" t="s">
        <v>63</v>
      </c>
      <c r="O89" s="270">
        <f>M138</f>
        <v>0</v>
      </c>
      <c r="P89" s="270"/>
      <c r="Q89" s="270"/>
      <c r="R89" s="114"/>
    </row>
    <row r="90" spans="2:20" s="6" customFormat="1" ht="19.899999999999999" customHeight="1" x14ac:dyDescent="0.25">
      <c r="B90" s="63"/>
      <c r="D90" s="113" t="s">
        <v>64</v>
      </c>
      <c r="O90" s="270">
        <f>M150</f>
        <v>0</v>
      </c>
      <c r="P90" s="270"/>
      <c r="Q90" s="270"/>
      <c r="R90" s="114"/>
    </row>
    <row r="91" spans="2:20" s="6" customFormat="1" ht="19.899999999999999" customHeight="1" x14ac:dyDescent="0.25">
      <c r="B91" s="63"/>
      <c r="D91" s="113" t="s">
        <v>84</v>
      </c>
      <c r="O91" s="270">
        <f>M156</f>
        <v>0</v>
      </c>
      <c r="P91" s="270"/>
      <c r="Q91" s="270"/>
      <c r="R91" s="114"/>
    </row>
    <row r="92" spans="2:20" s="6" customFormat="1" ht="19.899999999999999" customHeight="1" x14ac:dyDescent="0.25">
      <c r="B92" s="63"/>
      <c r="D92" s="113" t="s">
        <v>89</v>
      </c>
      <c r="O92" s="270">
        <f>M158</f>
        <v>0</v>
      </c>
      <c r="P92" s="270"/>
      <c r="Q92" s="270"/>
      <c r="R92" s="114"/>
    </row>
    <row r="93" spans="2:20" s="76" customFormat="1" ht="7.5" x14ac:dyDescent="0.25">
      <c r="B93" s="77"/>
      <c r="O93" s="130"/>
      <c r="Q93" s="93"/>
      <c r="R93" s="102"/>
    </row>
    <row r="94" spans="2:20" s="1" customFormat="1" ht="29.25" customHeight="1" x14ac:dyDescent="0.25">
      <c r="B94" s="20"/>
      <c r="C94" s="112" t="s">
        <v>65</v>
      </c>
      <c r="O94" s="279">
        <v>0</v>
      </c>
      <c r="P94" s="279"/>
      <c r="Q94" s="279"/>
      <c r="R94" s="21"/>
    </row>
    <row r="95" spans="2:20" s="76" customFormat="1" ht="7.5" x14ac:dyDescent="0.25">
      <c r="B95" s="77"/>
      <c r="O95" s="130"/>
      <c r="Q95" s="93"/>
      <c r="R95" s="102"/>
    </row>
    <row r="96" spans="2:20" s="1" customFormat="1" ht="29.25" customHeight="1" x14ac:dyDescent="0.25">
      <c r="B96" s="20"/>
      <c r="C96" s="59" t="s">
        <v>53</v>
      </c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280">
        <f>ROUND(SUM(O86+O94),2)</f>
        <v>0</v>
      </c>
      <c r="P96" s="280"/>
      <c r="Q96" s="280"/>
      <c r="R96" s="21"/>
    </row>
    <row r="97" spans="2:18" s="1" customFormat="1" ht="6.95" customHeight="1" x14ac:dyDescent="0.25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91"/>
      <c r="O97" s="91"/>
      <c r="P97" s="91"/>
      <c r="Q97" s="91"/>
      <c r="R97" s="42"/>
    </row>
    <row r="101" spans="2:18" s="1" customFormat="1" x14ac:dyDescent="0.2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92"/>
      <c r="O101" s="92"/>
      <c r="P101" s="92"/>
      <c r="Q101" s="92"/>
      <c r="R101" s="45"/>
    </row>
    <row r="102" spans="2:18" s="1" customFormat="1" ht="21" x14ac:dyDescent="0.25">
      <c r="B102" s="20"/>
      <c r="C102" s="239" t="s">
        <v>66</v>
      </c>
      <c r="D102" s="256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  <c r="Q102" s="256"/>
      <c r="R102" s="21"/>
    </row>
    <row r="103" spans="2:18" s="76" customFormat="1" ht="7.5" x14ac:dyDescent="0.25">
      <c r="B103" s="77"/>
      <c r="N103" s="93"/>
      <c r="O103" s="93"/>
      <c r="P103" s="93"/>
      <c r="Q103" s="93"/>
      <c r="R103" s="102"/>
    </row>
    <row r="104" spans="2:18" s="1" customFormat="1" ht="33" customHeight="1" x14ac:dyDescent="0.25">
      <c r="B104" s="20"/>
      <c r="C104" s="49" t="s">
        <v>7</v>
      </c>
      <c r="F104" s="265" t="str">
        <f>F5</f>
        <v>Oprava asfaltového povrchu MK v ulici Hniličkova v Chrudimi</v>
      </c>
      <c r="G104" s="256"/>
      <c r="H104" s="256"/>
      <c r="I104" s="256"/>
      <c r="J104" s="256"/>
      <c r="K104" s="256"/>
      <c r="L104" s="256"/>
      <c r="M104" s="256"/>
      <c r="N104" s="256"/>
      <c r="O104" s="256"/>
      <c r="P104" s="256"/>
      <c r="Q104" s="86"/>
      <c r="R104" s="21"/>
    </row>
    <row r="105" spans="2:18" s="76" customFormat="1" ht="7.5" x14ac:dyDescent="0.25">
      <c r="B105" s="77"/>
      <c r="N105" s="93"/>
      <c r="O105" s="93"/>
      <c r="P105" s="93"/>
      <c r="Q105" s="93"/>
      <c r="R105" s="102"/>
    </row>
    <row r="106" spans="2:18" s="1" customFormat="1" ht="15" x14ac:dyDescent="0.25">
      <c r="B106" s="20"/>
      <c r="C106" s="17" t="s">
        <v>13</v>
      </c>
      <c r="F106" s="15" t="str">
        <f>F7</f>
        <v>Chrudim</v>
      </c>
      <c r="K106" s="17" t="s">
        <v>15</v>
      </c>
      <c r="M106" s="278">
        <f>IF(O7="","",O7)</f>
        <v>46059</v>
      </c>
      <c r="N106" s="256"/>
      <c r="O106" s="256"/>
      <c r="P106" s="256"/>
      <c r="Q106" s="86"/>
      <c r="R106" s="21"/>
    </row>
    <row r="107" spans="2:18" s="76" customFormat="1" ht="7.5" x14ac:dyDescent="0.25">
      <c r="B107" s="77"/>
      <c r="N107" s="93"/>
      <c r="O107" s="93"/>
      <c r="P107" s="93"/>
      <c r="Q107" s="93"/>
      <c r="R107" s="102"/>
    </row>
    <row r="108" spans="2:18" s="1" customFormat="1" ht="15" x14ac:dyDescent="0.25">
      <c r="B108" s="20"/>
      <c r="C108" s="17" t="s">
        <v>18</v>
      </c>
      <c r="F108" s="15" t="str">
        <f>E10</f>
        <v xml:space="preserve"> </v>
      </c>
      <c r="K108" s="17" t="s">
        <v>23</v>
      </c>
      <c r="M108" s="240" t="str">
        <f>E16</f>
        <v xml:space="preserve"> </v>
      </c>
      <c r="N108" s="256"/>
      <c r="O108" s="256"/>
      <c r="P108" s="256"/>
      <c r="Q108" s="256"/>
      <c r="R108" s="21"/>
    </row>
    <row r="109" spans="2:18" s="1" customFormat="1" ht="15" x14ac:dyDescent="0.25">
      <c r="B109" s="20"/>
      <c r="C109" s="17" t="s">
        <v>22</v>
      </c>
      <c r="F109" s="15" t="str">
        <f>IF(E13="","",E13)</f>
        <v xml:space="preserve"> </v>
      </c>
      <c r="K109" s="17" t="s">
        <v>25</v>
      </c>
      <c r="M109" s="240" t="str">
        <f>E19</f>
        <v xml:space="preserve"> </v>
      </c>
      <c r="N109" s="256"/>
      <c r="O109" s="256"/>
      <c r="P109" s="256"/>
      <c r="Q109" s="256"/>
      <c r="R109" s="21"/>
    </row>
    <row r="110" spans="2:18" s="76" customFormat="1" ht="7.5" x14ac:dyDescent="0.25">
      <c r="B110" s="77"/>
      <c r="N110" s="93"/>
      <c r="O110" s="93"/>
      <c r="P110" s="93"/>
      <c r="Q110" s="93"/>
      <c r="R110" s="102"/>
    </row>
    <row r="111" spans="2:18" s="7" customFormat="1" ht="15" x14ac:dyDescent="0.25">
      <c r="B111" s="64"/>
      <c r="C111" s="283" t="s">
        <v>67</v>
      </c>
      <c r="D111" s="283" t="s">
        <v>68</v>
      </c>
      <c r="E111" s="283" t="s">
        <v>47</v>
      </c>
      <c r="F111" s="283" t="s">
        <v>69</v>
      </c>
      <c r="G111" s="283"/>
      <c r="H111" s="283"/>
      <c r="I111" s="283"/>
      <c r="J111" s="283" t="s">
        <v>70</v>
      </c>
      <c r="K111" s="283" t="s">
        <v>71</v>
      </c>
      <c r="L111" s="281" t="s">
        <v>79</v>
      </c>
      <c r="M111" s="282"/>
      <c r="N111" s="283" t="s">
        <v>80</v>
      </c>
      <c r="O111" s="283"/>
      <c r="P111" s="283" t="s">
        <v>81</v>
      </c>
      <c r="Q111" s="283"/>
      <c r="R111" s="65"/>
    </row>
    <row r="112" spans="2:18" s="7" customFormat="1" ht="15" x14ac:dyDescent="0.25">
      <c r="B112" s="64"/>
      <c r="C112" s="283"/>
      <c r="D112" s="283"/>
      <c r="E112" s="283"/>
      <c r="F112" s="283"/>
      <c r="G112" s="283"/>
      <c r="H112" s="283"/>
      <c r="I112" s="283"/>
      <c r="J112" s="283"/>
      <c r="K112" s="283"/>
      <c r="L112" s="75" t="s">
        <v>77</v>
      </c>
      <c r="M112" s="105" t="s">
        <v>78</v>
      </c>
      <c r="N112" s="75" t="s">
        <v>77</v>
      </c>
      <c r="O112" s="96" t="s">
        <v>78</v>
      </c>
      <c r="P112" s="75" t="s">
        <v>77</v>
      </c>
      <c r="Q112" s="96" t="s">
        <v>78</v>
      </c>
      <c r="R112" s="65"/>
    </row>
    <row r="113" spans="2:22" s="173" customFormat="1" ht="7.5" x14ac:dyDescent="0.25">
      <c r="B113" s="174"/>
      <c r="M113" s="175"/>
      <c r="O113" s="176"/>
      <c r="Q113" s="176"/>
      <c r="R113" s="177"/>
    </row>
    <row r="114" spans="2:22" s="1" customFormat="1" ht="18" x14ac:dyDescent="0.35">
      <c r="B114" s="20"/>
      <c r="C114" s="53" t="s">
        <v>55</v>
      </c>
      <c r="D114" s="99"/>
      <c r="E114" s="99"/>
      <c r="F114" s="99"/>
      <c r="G114" s="99"/>
      <c r="H114" s="99"/>
      <c r="I114" s="99"/>
      <c r="J114" s="99"/>
      <c r="K114" s="99"/>
      <c r="L114" s="99"/>
      <c r="M114" s="106">
        <f>M115+M126+M138+M150+M156+M158</f>
        <v>0</v>
      </c>
      <c r="N114" s="99"/>
      <c r="O114" s="229">
        <f>O115+O126+O138+O150+O156</f>
        <v>209.36302124999997</v>
      </c>
      <c r="P114" s="230"/>
      <c r="Q114" s="229">
        <f>Q115+Q126+Q138+Q150+Q156</f>
        <v>128.83250000000001</v>
      </c>
      <c r="R114" s="21"/>
      <c r="T114" s="225">
        <f>M114/K134</f>
        <v>0</v>
      </c>
      <c r="V114" s="86"/>
    </row>
    <row r="115" spans="2:22" s="98" customFormat="1" ht="15.75" x14ac:dyDescent="0.35">
      <c r="B115" s="97"/>
      <c r="D115" s="83" t="s">
        <v>61</v>
      </c>
      <c r="E115" s="83"/>
      <c r="F115" s="83"/>
      <c r="G115" s="83"/>
      <c r="H115" s="83"/>
      <c r="I115" s="83"/>
      <c r="J115" s="83"/>
      <c r="K115" s="83"/>
      <c r="L115" s="83"/>
      <c r="M115" s="107">
        <f>SUM(M116:M125)</f>
        <v>0</v>
      </c>
      <c r="O115" s="227">
        <f>SUM(O116:O125)</f>
        <v>4.5020000000000004E-2</v>
      </c>
      <c r="P115" s="228"/>
      <c r="Q115" s="227">
        <f>SUM(Q116:Q125)</f>
        <v>128.83250000000001</v>
      </c>
      <c r="R115" s="103"/>
    </row>
    <row r="116" spans="2:22" s="1" customFormat="1" x14ac:dyDescent="0.25">
      <c r="B116" s="20"/>
      <c r="C116" s="160">
        <v>1</v>
      </c>
      <c r="D116" s="160" t="s">
        <v>72</v>
      </c>
      <c r="E116" s="161" t="s">
        <v>108</v>
      </c>
      <c r="F116" s="284" t="s">
        <v>120</v>
      </c>
      <c r="G116" s="285"/>
      <c r="H116" s="285"/>
      <c r="I116" s="285"/>
      <c r="J116" s="120" t="s">
        <v>74</v>
      </c>
      <c r="K116" s="71">
        <f>K118</f>
        <v>1</v>
      </c>
      <c r="L116" s="145"/>
      <c r="M116" s="108">
        <f>ROUND(L116*K116,2)</f>
        <v>0</v>
      </c>
      <c r="N116" s="78">
        <v>0</v>
      </c>
      <c r="O116" s="71">
        <f>N116*K116</f>
        <v>0</v>
      </c>
      <c r="P116" s="78">
        <v>0.27</v>
      </c>
      <c r="Q116" s="157">
        <f>P116*K116</f>
        <v>0.27</v>
      </c>
      <c r="R116" s="104"/>
    </row>
    <row r="117" spans="2:22" s="1" customFormat="1" x14ac:dyDescent="0.25">
      <c r="B117" s="67"/>
      <c r="C117" s="127"/>
      <c r="D117" s="127"/>
      <c r="E117" s="155"/>
      <c r="F117" s="179"/>
      <c r="G117" s="153"/>
      <c r="H117" s="153"/>
      <c r="I117" s="153"/>
      <c r="J117" s="153"/>
      <c r="K117" s="156">
        <v>1</v>
      </c>
      <c r="L117" s="68"/>
      <c r="M117" s="69"/>
      <c r="N117" s="66"/>
      <c r="O117" s="70"/>
      <c r="P117" s="66"/>
      <c r="Q117" s="70"/>
      <c r="R117" s="21"/>
    </row>
    <row r="118" spans="2:22" s="1" customFormat="1" x14ac:dyDescent="0.25">
      <c r="B118" s="67"/>
      <c r="C118" s="127"/>
      <c r="D118" s="127"/>
      <c r="E118" s="154"/>
      <c r="F118" s="121"/>
      <c r="G118" s="122"/>
      <c r="H118" s="122"/>
      <c r="I118" s="122"/>
      <c r="J118" s="123"/>
      <c r="K118" s="124">
        <f>SUM(K117:K117)</f>
        <v>1</v>
      </c>
      <c r="L118" s="68"/>
      <c r="M118" s="69"/>
      <c r="N118" s="66"/>
      <c r="O118" s="70"/>
      <c r="P118" s="66"/>
      <c r="Q118" s="70"/>
      <c r="R118" s="21"/>
    </row>
    <row r="119" spans="2:22" s="1" customFormat="1" ht="27.75" customHeight="1" x14ac:dyDescent="0.25">
      <c r="B119" s="20"/>
      <c r="C119" s="160">
        <v>2</v>
      </c>
      <c r="D119" s="160" t="s">
        <v>72</v>
      </c>
      <c r="E119" s="161" t="s">
        <v>85</v>
      </c>
      <c r="F119" s="284" t="s">
        <v>135</v>
      </c>
      <c r="G119" s="285"/>
      <c r="H119" s="285"/>
      <c r="I119" s="285"/>
      <c r="J119" s="120" t="s">
        <v>73</v>
      </c>
      <c r="K119" s="71">
        <f>K121</f>
        <v>43.25</v>
      </c>
      <c r="L119" s="145"/>
      <c r="M119" s="108">
        <f>ROUND(L119*K119,2)</f>
        <v>0</v>
      </c>
      <c r="N119" s="78">
        <v>0</v>
      </c>
      <c r="O119" s="71">
        <f>N119*K119</f>
        <v>0</v>
      </c>
      <c r="P119" s="78">
        <v>0.11</v>
      </c>
      <c r="Q119" s="149">
        <f>P119*K119</f>
        <v>4.7575000000000003</v>
      </c>
      <c r="R119" s="104"/>
    </row>
    <row r="120" spans="2:22" s="1" customFormat="1" ht="13.5" customHeight="1" x14ac:dyDescent="0.25">
      <c r="B120" s="67"/>
      <c r="C120" s="127"/>
      <c r="D120" s="127"/>
      <c r="E120" s="178"/>
      <c r="F120" s="286" t="s">
        <v>143</v>
      </c>
      <c r="G120" s="286"/>
      <c r="H120" s="286"/>
      <c r="I120" s="286"/>
      <c r="J120" s="286"/>
      <c r="K120" s="205">
        <f>((185+185)*0.1)+((22+3)*0.25)</f>
        <v>43.25</v>
      </c>
      <c r="L120" s="207"/>
      <c r="M120" s="207"/>
      <c r="N120" s="207"/>
      <c r="O120" s="207"/>
      <c r="P120" s="66"/>
      <c r="Q120" s="70"/>
      <c r="R120" s="21"/>
    </row>
    <row r="121" spans="2:22" s="1" customFormat="1" x14ac:dyDescent="0.25">
      <c r="B121" s="67"/>
      <c r="C121" s="127"/>
      <c r="D121" s="127"/>
      <c r="E121" s="154"/>
      <c r="F121" s="121"/>
      <c r="G121" s="122"/>
      <c r="H121" s="122"/>
      <c r="I121" s="122"/>
      <c r="J121" s="123"/>
      <c r="K121" s="124">
        <f>SUM(K120:K120)</f>
        <v>43.25</v>
      </c>
      <c r="L121" s="183"/>
      <c r="M121" s="184"/>
      <c r="N121" s="203"/>
      <c r="O121" s="204"/>
      <c r="P121" s="66"/>
      <c r="Q121" s="70"/>
      <c r="R121" s="21"/>
    </row>
    <row r="122" spans="2:22" s="1" customFormat="1" x14ac:dyDescent="0.25">
      <c r="B122" s="20"/>
      <c r="C122" s="160">
        <v>3</v>
      </c>
      <c r="D122" s="160" t="s">
        <v>72</v>
      </c>
      <c r="E122" s="215" t="s">
        <v>124</v>
      </c>
      <c r="F122" s="284" t="s">
        <v>125</v>
      </c>
      <c r="G122" s="285"/>
      <c r="H122" s="285"/>
      <c r="I122" s="285"/>
      <c r="J122" s="120" t="s">
        <v>73</v>
      </c>
      <c r="K122" s="71">
        <f>K125</f>
        <v>1125.5</v>
      </c>
      <c r="L122" s="145"/>
      <c r="M122" s="108">
        <f>ROUND(L122*K122,2)</f>
        <v>0</v>
      </c>
      <c r="N122" s="78">
        <v>4.0000000000000003E-5</v>
      </c>
      <c r="O122" s="71">
        <f>N122*K122</f>
        <v>4.5020000000000004E-2</v>
      </c>
      <c r="P122" s="78">
        <v>0.11</v>
      </c>
      <c r="Q122" s="149">
        <f>P122*K122</f>
        <v>123.80500000000001</v>
      </c>
      <c r="R122" s="104"/>
    </row>
    <row r="123" spans="2:22" s="1" customFormat="1" ht="13.5" customHeight="1" x14ac:dyDescent="0.25">
      <c r="B123" s="20"/>
      <c r="C123" s="152"/>
      <c r="D123" s="152"/>
      <c r="E123" s="178" t="s">
        <v>133</v>
      </c>
      <c r="F123" s="286" t="s">
        <v>138</v>
      </c>
      <c r="G123" s="286"/>
      <c r="H123" s="286"/>
      <c r="I123" s="286"/>
      <c r="J123" s="286"/>
      <c r="K123" s="219">
        <f>1130-((185+185)*0.1)-((22+3)*0.25)</f>
        <v>1086.75</v>
      </c>
      <c r="L123" s="206"/>
      <c r="M123" s="86"/>
      <c r="N123" s="151"/>
      <c r="O123" s="111"/>
      <c r="P123" s="151"/>
      <c r="Q123" s="111"/>
      <c r="R123" s="21"/>
    </row>
    <row r="124" spans="2:22" s="1" customFormat="1" ht="13.5" customHeight="1" x14ac:dyDescent="0.25">
      <c r="B124" s="20"/>
      <c r="C124" s="152"/>
      <c r="D124" s="152"/>
      <c r="E124" s="178" t="s">
        <v>134</v>
      </c>
      <c r="F124" s="297" t="s">
        <v>136</v>
      </c>
      <c r="G124" s="297"/>
      <c r="H124" s="297"/>
      <c r="I124" s="297"/>
      <c r="J124" s="297"/>
      <c r="K124" s="220">
        <f>17+2*3+3*4+1.5*2.5</f>
        <v>38.75</v>
      </c>
      <c r="L124" s="206"/>
      <c r="M124" s="86"/>
      <c r="N124" s="151"/>
      <c r="O124" s="111"/>
      <c r="P124" s="151"/>
      <c r="Q124" s="111"/>
      <c r="R124" s="21"/>
    </row>
    <row r="125" spans="2:22" s="1" customFormat="1" x14ac:dyDescent="0.25">
      <c r="B125" s="67"/>
      <c r="C125" s="127"/>
      <c r="D125" s="127"/>
      <c r="E125" s="214"/>
      <c r="F125" s="121"/>
      <c r="G125" s="122"/>
      <c r="H125" s="122"/>
      <c r="I125" s="122"/>
      <c r="J125" s="123"/>
      <c r="K125" s="124">
        <f>SUM(K123:K124)</f>
        <v>1125.5</v>
      </c>
      <c r="L125" s="68"/>
      <c r="M125" s="69"/>
      <c r="N125" s="66"/>
      <c r="O125" s="70"/>
      <c r="P125" s="66"/>
      <c r="Q125" s="70"/>
      <c r="R125" s="21"/>
    </row>
    <row r="126" spans="2:22" s="98" customFormat="1" ht="15.75" x14ac:dyDescent="0.35">
      <c r="B126" s="97"/>
      <c r="D126" s="83" t="s">
        <v>62</v>
      </c>
      <c r="E126" s="83"/>
      <c r="F126" s="83"/>
      <c r="G126" s="83"/>
      <c r="H126" s="83"/>
      <c r="I126" s="83"/>
      <c r="J126" s="83"/>
      <c r="K126" s="83"/>
      <c r="L126" s="83"/>
      <c r="M126" s="107">
        <f>SUM(M127:M137)</f>
        <v>0</v>
      </c>
      <c r="O126" s="227">
        <f>SUM(O127:O137)</f>
        <v>190.42578124999997</v>
      </c>
      <c r="P126" s="228"/>
      <c r="Q126" s="227">
        <f>SUM(Q127:Q137)</f>
        <v>0</v>
      </c>
      <c r="R126" s="103"/>
      <c r="T126" s="1"/>
    </row>
    <row r="127" spans="2:22" s="1" customFormat="1" x14ac:dyDescent="0.25">
      <c r="B127" s="20"/>
      <c r="C127" s="160">
        <v>4</v>
      </c>
      <c r="D127" s="160" t="s">
        <v>72</v>
      </c>
      <c r="E127" s="161" t="s">
        <v>118</v>
      </c>
      <c r="F127" s="284" t="s">
        <v>119</v>
      </c>
      <c r="G127" s="284"/>
      <c r="H127" s="284"/>
      <c r="I127" s="284"/>
      <c r="J127" s="120" t="s">
        <v>76</v>
      </c>
      <c r="K127" s="71">
        <f>0.25*(O129+O133)</f>
        <v>37.885031249999997</v>
      </c>
      <c r="L127" s="145"/>
      <c r="M127" s="108">
        <f>ROUND(L127*K127,2)</f>
        <v>0</v>
      </c>
      <c r="N127" s="78">
        <v>1</v>
      </c>
      <c r="O127" s="71">
        <f>N127*K127</f>
        <v>37.885031249999997</v>
      </c>
      <c r="P127" s="78">
        <v>0</v>
      </c>
      <c r="Q127" s="71">
        <f>P127*K127</f>
        <v>0</v>
      </c>
      <c r="R127" s="104"/>
    </row>
    <row r="128" spans="2:22" s="1" customFormat="1" ht="27" customHeight="1" x14ac:dyDescent="0.25">
      <c r="B128" s="20"/>
      <c r="C128" s="162">
        <v>5</v>
      </c>
      <c r="D128" s="162" t="s">
        <v>72</v>
      </c>
      <c r="E128" s="163" t="s">
        <v>116</v>
      </c>
      <c r="F128" s="287" t="s">
        <v>117</v>
      </c>
      <c r="G128" s="287"/>
      <c r="H128" s="287"/>
      <c r="I128" s="287"/>
      <c r="J128" s="125" t="s">
        <v>73</v>
      </c>
      <c r="K128" s="72">
        <f>K131</f>
        <v>38.75</v>
      </c>
      <c r="L128" s="146"/>
      <c r="M128" s="109">
        <f>ROUND(L128*K128,2)</f>
        <v>0</v>
      </c>
      <c r="N128" s="79">
        <v>6.9999999999999999E-4</v>
      </c>
      <c r="O128" s="72">
        <f>N128*K128</f>
        <v>2.7125E-2</v>
      </c>
      <c r="P128" s="79">
        <v>0</v>
      </c>
      <c r="Q128" s="72">
        <f>P128*K128</f>
        <v>0</v>
      </c>
      <c r="R128" s="104"/>
    </row>
    <row r="129" spans="2:20" s="1" customFormat="1" ht="13.5" customHeight="1" x14ac:dyDescent="0.25">
      <c r="B129" s="20"/>
      <c r="C129" s="164">
        <v>6</v>
      </c>
      <c r="D129" s="164" t="s">
        <v>72</v>
      </c>
      <c r="E129" s="217" t="s">
        <v>127</v>
      </c>
      <c r="F129" s="288" t="s">
        <v>128</v>
      </c>
      <c r="G129" s="289"/>
      <c r="H129" s="289"/>
      <c r="I129" s="289"/>
      <c r="J129" s="126" t="s">
        <v>73</v>
      </c>
      <c r="K129" s="74">
        <f>K131</f>
        <v>38.75</v>
      </c>
      <c r="L129" s="148"/>
      <c r="M129" s="110">
        <f>ROUND(L129*K129,2)</f>
        <v>0</v>
      </c>
      <c r="N129" s="81">
        <v>0.12966</v>
      </c>
      <c r="O129" s="74">
        <f>N129*K129</f>
        <v>5.0243250000000002</v>
      </c>
      <c r="P129" s="81">
        <v>0</v>
      </c>
      <c r="Q129" s="74">
        <f>P129*K129</f>
        <v>0</v>
      </c>
      <c r="R129" s="104"/>
    </row>
    <row r="130" spans="2:20" s="1" customFormat="1" x14ac:dyDescent="0.25">
      <c r="B130" s="20"/>
      <c r="C130" s="152"/>
      <c r="D130" s="152"/>
      <c r="E130" s="178" t="s">
        <v>134</v>
      </c>
      <c r="F130" s="297" t="s">
        <v>136</v>
      </c>
      <c r="G130" s="297"/>
      <c r="H130" s="297"/>
      <c r="I130" s="297"/>
      <c r="J130" s="297"/>
      <c r="K130" s="220">
        <f>17+2*3+3*4+1.5*2.5</f>
        <v>38.75</v>
      </c>
      <c r="L130" s="86"/>
      <c r="M130" s="86"/>
      <c r="N130" s="151"/>
      <c r="O130" s="111"/>
      <c r="P130" s="151"/>
      <c r="Q130" s="111"/>
      <c r="R130" s="21"/>
    </row>
    <row r="131" spans="2:20" s="1" customFormat="1" x14ac:dyDescent="0.25">
      <c r="B131" s="67"/>
      <c r="C131" s="127"/>
      <c r="D131" s="127"/>
      <c r="E131" s="154"/>
      <c r="F131" s="121"/>
      <c r="G131" s="122"/>
      <c r="H131" s="122"/>
      <c r="I131" s="122"/>
      <c r="J131" s="123"/>
      <c r="K131" s="124">
        <f>SUM(K130:K130)</f>
        <v>38.75</v>
      </c>
      <c r="L131" s="68"/>
      <c r="M131" s="69"/>
      <c r="N131" s="66"/>
      <c r="O131" s="70"/>
      <c r="P131" s="66"/>
      <c r="Q131" s="70"/>
      <c r="R131" s="21"/>
    </row>
    <row r="132" spans="2:20" s="1" customFormat="1" ht="27" customHeight="1" x14ac:dyDescent="0.25">
      <c r="B132" s="20"/>
      <c r="C132" s="162">
        <v>7</v>
      </c>
      <c r="D132" s="162" t="s">
        <v>72</v>
      </c>
      <c r="E132" s="163" t="s">
        <v>116</v>
      </c>
      <c r="F132" s="287" t="s">
        <v>117</v>
      </c>
      <c r="G132" s="287"/>
      <c r="H132" s="287"/>
      <c r="I132" s="287"/>
      <c r="J132" s="125" t="s">
        <v>73</v>
      </c>
      <c r="K132" s="72">
        <f>K135</f>
        <v>1130</v>
      </c>
      <c r="L132" s="146"/>
      <c r="M132" s="109">
        <f>ROUND(L132*K132,2)</f>
        <v>0</v>
      </c>
      <c r="N132" s="79">
        <v>6.9999999999999999E-4</v>
      </c>
      <c r="O132" s="72">
        <f>N132*K132</f>
        <v>0.79100000000000004</v>
      </c>
      <c r="P132" s="79">
        <v>0</v>
      </c>
      <c r="Q132" s="72">
        <f>P132*K132</f>
        <v>0</v>
      </c>
      <c r="R132" s="104"/>
    </row>
    <row r="133" spans="2:20" s="1" customFormat="1" ht="13.5" customHeight="1" x14ac:dyDescent="0.25">
      <c r="B133" s="20"/>
      <c r="C133" s="164">
        <v>8</v>
      </c>
      <c r="D133" s="164" t="s">
        <v>72</v>
      </c>
      <c r="E133" s="217" t="s">
        <v>129</v>
      </c>
      <c r="F133" s="288" t="s">
        <v>130</v>
      </c>
      <c r="G133" s="289"/>
      <c r="H133" s="289"/>
      <c r="I133" s="289"/>
      <c r="J133" s="126" t="s">
        <v>73</v>
      </c>
      <c r="K133" s="74">
        <f>K135</f>
        <v>1130</v>
      </c>
      <c r="L133" s="148"/>
      <c r="M133" s="110">
        <f>ROUND(L133*K133,2)</f>
        <v>0</v>
      </c>
      <c r="N133" s="81">
        <v>0.12966</v>
      </c>
      <c r="O133" s="74">
        <f>N133*K133</f>
        <v>146.51579999999998</v>
      </c>
      <c r="P133" s="81">
        <v>0</v>
      </c>
      <c r="Q133" s="74">
        <f>P133*K133</f>
        <v>0</v>
      </c>
      <c r="R133" s="104"/>
    </row>
    <row r="134" spans="2:20" x14ac:dyDescent="0.3">
      <c r="B134" s="212"/>
      <c r="C134" s="152"/>
      <c r="D134" s="152"/>
      <c r="E134" s="178" t="s">
        <v>133</v>
      </c>
      <c r="F134" s="286"/>
      <c r="G134" s="286"/>
      <c r="H134" s="286"/>
      <c r="I134" s="286"/>
      <c r="J134" s="286"/>
      <c r="K134" s="219">
        <v>1130</v>
      </c>
      <c r="L134" s="86"/>
      <c r="M134" s="86"/>
      <c r="N134" s="151"/>
      <c r="O134" s="111"/>
      <c r="P134" s="151"/>
      <c r="Q134" s="111"/>
      <c r="R134" s="213"/>
      <c r="T134" s="1"/>
    </row>
    <row r="135" spans="2:20" x14ac:dyDescent="0.3">
      <c r="B135" s="212"/>
      <c r="C135" s="127"/>
      <c r="D135" s="127"/>
      <c r="E135" s="154"/>
      <c r="F135" s="121"/>
      <c r="G135" s="122"/>
      <c r="H135" s="122"/>
      <c r="I135" s="122"/>
      <c r="J135" s="123"/>
      <c r="K135" s="124">
        <f>SUM(K134:K134)</f>
        <v>1130</v>
      </c>
      <c r="L135" s="68"/>
      <c r="M135" s="69"/>
      <c r="N135" s="66"/>
      <c r="O135" s="70"/>
      <c r="P135" s="66"/>
      <c r="Q135" s="70"/>
      <c r="R135" s="213"/>
      <c r="T135" s="1"/>
    </row>
    <row r="136" spans="2:20" s="1" customFormat="1" x14ac:dyDescent="0.25">
      <c r="B136" s="20"/>
      <c r="C136" s="162">
        <v>9</v>
      </c>
      <c r="D136" s="162" t="s">
        <v>72</v>
      </c>
      <c r="E136" s="163" t="s">
        <v>111</v>
      </c>
      <c r="F136" s="287" t="s">
        <v>112</v>
      </c>
      <c r="G136" s="287"/>
      <c r="H136" s="287"/>
      <c r="I136" s="287"/>
      <c r="J136" s="125" t="s">
        <v>74</v>
      </c>
      <c r="K136" s="72">
        <v>1</v>
      </c>
      <c r="L136" s="146"/>
      <c r="M136" s="109">
        <f>ROUND(L136*K136,2)</f>
        <v>0</v>
      </c>
      <c r="N136" s="79">
        <v>0.10249999999999999</v>
      </c>
      <c r="O136" s="72">
        <f>N136*K136</f>
        <v>0.10249999999999999</v>
      </c>
      <c r="P136" s="79">
        <v>0</v>
      </c>
      <c r="Q136" s="72">
        <f>P136*K136</f>
        <v>0</v>
      </c>
      <c r="R136" s="104"/>
    </row>
    <row r="137" spans="2:20" s="1" customFormat="1" ht="27" customHeight="1" x14ac:dyDescent="0.25">
      <c r="B137" s="138"/>
      <c r="C137" s="202">
        <v>10</v>
      </c>
      <c r="D137" s="202" t="s">
        <v>113</v>
      </c>
      <c r="E137" s="189"/>
      <c r="F137" s="296" t="s">
        <v>144</v>
      </c>
      <c r="G137" s="296"/>
      <c r="H137" s="296"/>
      <c r="I137" s="296"/>
      <c r="J137" s="224" t="s">
        <v>75</v>
      </c>
      <c r="K137" s="190">
        <f>K136</f>
        <v>1</v>
      </c>
      <c r="L137" s="187"/>
      <c r="M137" s="191">
        <f>ROUND(L137*K137,2)</f>
        <v>0</v>
      </c>
      <c r="N137" s="188">
        <v>0.08</v>
      </c>
      <c r="O137" s="186">
        <f>N137*K137</f>
        <v>0.08</v>
      </c>
      <c r="P137" s="188">
        <v>0</v>
      </c>
      <c r="Q137" s="186">
        <f>P137*K137</f>
        <v>0</v>
      </c>
      <c r="R137" s="140"/>
      <c r="S137" s="158"/>
    </row>
    <row r="138" spans="2:20" s="98" customFormat="1" ht="15.75" x14ac:dyDescent="0.35">
      <c r="B138" s="97"/>
      <c r="D138" s="83" t="s">
        <v>63</v>
      </c>
      <c r="E138" s="83"/>
      <c r="F138" s="83"/>
      <c r="G138" s="83"/>
      <c r="H138" s="83"/>
      <c r="I138" s="83"/>
      <c r="J138" s="83"/>
      <c r="K138" s="83"/>
      <c r="L138" s="83"/>
      <c r="M138" s="107">
        <f>SUM(M139:M147)</f>
        <v>0</v>
      </c>
      <c r="O138" s="227">
        <f>SUM(O139:O147)</f>
        <v>18.892220000000002</v>
      </c>
      <c r="P138" s="228"/>
      <c r="Q138" s="227">
        <f>SUM(Q139:Q147)</f>
        <v>0</v>
      </c>
      <c r="R138" s="103"/>
      <c r="T138" s="1"/>
    </row>
    <row r="139" spans="2:20" s="1" customFormat="1" ht="28.5" customHeight="1" x14ac:dyDescent="0.25">
      <c r="B139" s="20"/>
      <c r="C139" s="162">
        <v>11</v>
      </c>
      <c r="D139" s="162" t="s">
        <v>72</v>
      </c>
      <c r="E139" s="163" t="s">
        <v>115</v>
      </c>
      <c r="F139" s="287" t="s">
        <v>86</v>
      </c>
      <c r="G139" s="290"/>
      <c r="H139" s="290"/>
      <c r="I139" s="290"/>
      <c r="J139" s="125" t="s">
        <v>74</v>
      </c>
      <c r="K139" s="72">
        <f>K143</f>
        <v>212</v>
      </c>
      <c r="L139" s="146"/>
      <c r="M139" s="109">
        <f>ROUND(L139*K139,2)</f>
        <v>0</v>
      </c>
      <c r="N139" s="79">
        <v>0</v>
      </c>
      <c r="O139" s="72">
        <f>N139*K139</f>
        <v>0</v>
      </c>
      <c r="P139" s="79">
        <v>0</v>
      </c>
      <c r="Q139" s="72">
        <f>P139*K139</f>
        <v>0</v>
      </c>
      <c r="R139" s="104"/>
    </row>
    <row r="140" spans="2:20" s="1" customFormat="1" x14ac:dyDescent="0.25">
      <c r="B140" s="20"/>
      <c r="C140" s="166">
        <v>12</v>
      </c>
      <c r="D140" s="166" t="s">
        <v>72</v>
      </c>
      <c r="E140" s="167" t="s">
        <v>87</v>
      </c>
      <c r="F140" s="295" t="s">
        <v>88</v>
      </c>
      <c r="G140" s="304"/>
      <c r="H140" s="304"/>
      <c r="I140" s="304"/>
      <c r="J140" s="128" t="s">
        <v>74</v>
      </c>
      <c r="K140" s="73">
        <f>K143</f>
        <v>212</v>
      </c>
      <c r="L140" s="147"/>
      <c r="M140" s="101">
        <f>ROUND(L140*K140,2)</f>
        <v>0</v>
      </c>
      <c r="N140" s="80">
        <v>0</v>
      </c>
      <c r="O140" s="73">
        <f>N140*K140</f>
        <v>0</v>
      </c>
      <c r="P140" s="80">
        <v>0</v>
      </c>
      <c r="Q140" s="73">
        <f>P140*K140</f>
        <v>0</v>
      </c>
      <c r="R140" s="104"/>
    </row>
    <row r="141" spans="2:20" s="1" customFormat="1" x14ac:dyDescent="0.25">
      <c r="B141" s="20"/>
      <c r="C141" s="164">
        <v>13</v>
      </c>
      <c r="D141" s="164" t="s">
        <v>72</v>
      </c>
      <c r="E141" s="165" t="s">
        <v>95</v>
      </c>
      <c r="F141" s="288" t="s">
        <v>96</v>
      </c>
      <c r="G141" s="289"/>
      <c r="H141" s="289"/>
      <c r="I141" s="289"/>
      <c r="J141" s="126" t="s">
        <v>74</v>
      </c>
      <c r="K141" s="74">
        <f>K143</f>
        <v>212</v>
      </c>
      <c r="L141" s="148"/>
      <c r="M141" s="110">
        <f>ROUND(L141*K141,2)</f>
        <v>0</v>
      </c>
      <c r="N141" s="81">
        <v>1E-4</v>
      </c>
      <c r="O141" s="74">
        <f>N141*K141</f>
        <v>2.12E-2</v>
      </c>
      <c r="P141" s="81">
        <v>0</v>
      </c>
      <c r="Q141" s="74">
        <f>P141*K141</f>
        <v>0</v>
      </c>
      <c r="R141" s="104"/>
    </row>
    <row r="142" spans="2:20" s="1" customFormat="1" x14ac:dyDescent="0.25">
      <c r="B142" s="67"/>
      <c r="C142" s="127"/>
      <c r="D142" s="127"/>
      <c r="E142" s="178" t="s">
        <v>114</v>
      </c>
      <c r="F142" s="298" t="s">
        <v>137</v>
      </c>
      <c r="G142" s="298"/>
      <c r="H142" s="298"/>
      <c r="I142" s="298"/>
      <c r="J142" s="298"/>
      <c r="K142" s="133">
        <f>10+17+185</f>
        <v>212</v>
      </c>
      <c r="L142" s="68"/>
      <c r="M142" s="69"/>
      <c r="N142" s="66"/>
      <c r="O142" s="70"/>
      <c r="P142" s="66"/>
      <c r="Q142" s="70"/>
      <c r="R142" s="21"/>
    </row>
    <row r="143" spans="2:20" s="1" customFormat="1" x14ac:dyDescent="0.25">
      <c r="B143" s="67"/>
      <c r="C143" s="127"/>
      <c r="D143" s="127"/>
      <c r="E143" s="154"/>
      <c r="F143" s="121"/>
      <c r="G143" s="122"/>
      <c r="H143" s="122"/>
      <c r="I143" s="122"/>
      <c r="J143" s="123"/>
      <c r="K143" s="124">
        <f>SUM(K142:K142)</f>
        <v>212</v>
      </c>
      <c r="L143" s="68"/>
      <c r="M143" s="69"/>
      <c r="N143" s="66"/>
      <c r="O143" s="70"/>
      <c r="P143" s="66"/>
      <c r="Q143" s="70"/>
      <c r="R143" s="21"/>
    </row>
    <row r="144" spans="2:20" s="1" customFormat="1" ht="27" customHeight="1" x14ac:dyDescent="0.25">
      <c r="B144" s="20"/>
      <c r="C144" s="162">
        <v>14</v>
      </c>
      <c r="D144" s="162" t="s">
        <v>72</v>
      </c>
      <c r="E144" s="163" t="s">
        <v>122</v>
      </c>
      <c r="F144" s="287" t="s">
        <v>139</v>
      </c>
      <c r="G144" s="290"/>
      <c r="H144" s="290"/>
      <c r="I144" s="290"/>
      <c r="J144" s="125" t="s">
        <v>75</v>
      </c>
      <c r="K144" s="72">
        <v>3</v>
      </c>
      <c r="L144" s="146"/>
      <c r="M144" s="109">
        <f t="shared" ref="M144:M145" si="0">ROUND(L144*K144,2)</f>
        <v>0</v>
      </c>
      <c r="N144" s="79">
        <v>0.32973999999999998</v>
      </c>
      <c r="O144" s="72">
        <f t="shared" ref="O144:O145" si="1">N144*K144</f>
        <v>0.98921999999999999</v>
      </c>
      <c r="P144" s="79">
        <v>0</v>
      </c>
      <c r="Q144" s="72">
        <f t="shared" ref="Q144:Q145" si="2">P144*K144</f>
        <v>0</v>
      </c>
      <c r="R144" s="104"/>
    </row>
    <row r="145" spans="1:20" s="1" customFormat="1" ht="27" customHeight="1" x14ac:dyDescent="0.25">
      <c r="B145" s="20"/>
      <c r="C145" s="166">
        <v>15</v>
      </c>
      <c r="D145" s="166" t="s">
        <v>72</v>
      </c>
      <c r="E145" s="167" t="s">
        <v>123</v>
      </c>
      <c r="F145" s="295" t="s">
        <v>145</v>
      </c>
      <c r="G145" s="304"/>
      <c r="H145" s="304"/>
      <c r="I145" s="304"/>
      <c r="J145" s="128" t="s">
        <v>75</v>
      </c>
      <c r="K145" s="73">
        <v>2</v>
      </c>
      <c r="L145" s="147"/>
      <c r="M145" s="101">
        <f t="shared" si="0"/>
        <v>0</v>
      </c>
      <c r="N145" s="80">
        <v>0.31590000000000001</v>
      </c>
      <c r="O145" s="73">
        <f t="shared" si="1"/>
        <v>0.63180000000000003</v>
      </c>
      <c r="P145" s="80">
        <v>0</v>
      </c>
      <c r="Q145" s="73">
        <f t="shared" si="2"/>
        <v>0</v>
      </c>
      <c r="R145" s="104"/>
    </row>
    <row r="146" spans="1:20" s="1" customFormat="1" ht="27" customHeight="1" x14ac:dyDescent="0.25">
      <c r="B146" s="20"/>
      <c r="C146" s="166">
        <v>16</v>
      </c>
      <c r="D146" s="166" t="s">
        <v>72</v>
      </c>
      <c r="E146" s="167" t="s">
        <v>107</v>
      </c>
      <c r="F146" s="295" t="s">
        <v>140</v>
      </c>
      <c r="G146" s="295"/>
      <c r="H146" s="295"/>
      <c r="I146" s="295"/>
      <c r="J146" s="128" t="s">
        <v>75</v>
      </c>
      <c r="K146" s="73">
        <v>25</v>
      </c>
      <c r="L146" s="147"/>
      <c r="M146" s="101">
        <f>ROUND(L146*K146,2)</f>
        <v>0</v>
      </c>
      <c r="N146" s="80">
        <f>0.345*2</f>
        <v>0.69</v>
      </c>
      <c r="O146" s="73">
        <f>N146*K146</f>
        <v>17.25</v>
      </c>
      <c r="P146" s="80">
        <v>0</v>
      </c>
      <c r="Q146" s="73">
        <f>P146*K146</f>
        <v>0</v>
      </c>
      <c r="R146" s="104"/>
    </row>
    <row r="147" spans="1:20" s="1" customFormat="1" x14ac:dyDescent="0.25">
      <c r="B147" s="20"/>
      <c r="C147" s="164">
        <v>17</v>
      </c>
      <c r="D147" s="164" t="s">
        <v>72</v>
      </c>
      <c r="E147" s="217" t="s">
        <v>141</v>
      </c>
      <c r="F147" s="288" t="s">
        <v>142</v>
      </c>
      <c r="G147" s="289"/>
      <c r="H147" s="289"/>
      <c r="I147" s="289"/>
      <c r="J147" s="126" t="s">
        <v>73</v>
      </c>
      <c r="K147" s="74">
        <f>K148</f>
        <v>1130</v>
      </c>
      <c r="L147" s="148"/>
      <c r="M147" s="110">
        <f t="shared" ref="M147" si="3">ROUND(L147*K147,2)</f>
        <v>0</v>
      </c>
      <c r="N147" s="81">
        <v>0</v>
      </c>
      <c r="O147" s="74">
        <f t="shared" ref="O147" si="4">N147*K147</f>
        <v>0</v>
      </c>
      <c r="P147" s="81">
        <v>0</v>
      </c>
      <c r="Q147" s="74">
        <f t="shared" ref="Q147" si="5">P147*K147</f>
        <v>0</v>
      </c>
      <c r="R147" s="104"/>
    </row>
    <row r="148" spans="1:20" s="1" customFormat="1" ht="13.5" customHeight="1" x14ac:dyDescent="0.25">
      <c r="B148" s="67"/>
      <c r="C148" s="127"/>
      <c r="D148" s="127"/>
      <c r="E148" s="221"/>
      <c r="F148" s="222"/>
      <c r="G148" s="222"/>
      <c r="H148" s="222"/>
      <c r="I148" s="222"/>
      <c r="J148" s="222"/>
      <c r="K148" s="223">
        <v>1130</v>
      </c>
      <c r="L148" s="68"/>
      <c r="M148" s="69"/>
      <c r="N148" s="66"/>
      <c r="O148" s="70"/>
      <c r="P148" s="66"/>
      <c r="Q148" s="70"/>
      <c r="R148" s="21"/>
    </row>
    <row r="149" spans="1:20" s="1" customFormat="1" ht="12.75" customHeight="1" x14ac:dyDescent="0.25">
      <c r="B149" s="67"/>
      <c r="C149" s="127"/>
      <c r="D149" s="127"/>
      <c r="E149" s="214"/>
      <c r="F149" s="121"/>
      <c r="G149" s="122"/>
      <c r="H149" s="122"/>
      <c r="I149" s="122"/>
      <c r="J149" s="123"/>
      <c r="K149" s="124">
        <f>SUM(K148)</f>
        <v>1130</v>
      </c>
      <c r="L149" s="68"/>
      <c r="M149" s="69"/>
      <c r="N149" s="66"/>
      <c r="O149" s="70"/>
      <c r="P149" s="66"/>
      <c r="Q149" s="70"/>
      <c r="R149" s="21"/>
    </row>
    <row r="150" spans="1:20" s="98" customFormat="1" ht="15.75" x14ac:dyDescent="0.35">
      <c r="B150" s="97"/>
      <c r="D150" s="83" t="s">
        <v>64</v>
      </c>
      <c r="E150" s="83"/>
      <c r="F150" s="83"/>
      <c r="G150" s="83"/>
      <c r="H150" s="83"/>
      <c r="I150" s="83"/>
      <c r="J150" s="83"/>
      <c r="K150" s="83"/>
      <c r="L150" s="83"/>
      <c r="M150" s="107">
        <f>SUM(M151:M155)</f>
        <v>0</v>
      </c>
      <c r="O150" s="227">
        <f>SUM(O151:O155)</f>
        <v>0</v>
      </c>
      <c r="P150" s="228"/>
      <c r="Q150" s="227">
        <f>SUM(Q151:Q155)</f>
        <v>0</v>
      </c>
      <c r="R150" s="103"/>
      <c r="T150" s="1"/>
    </row>
    <row r="151" spans="1:20" s="1" customFormat="1" x14ac:dyDescent="0.25">
      <c r="B151" s="20"/>
      <c r="C151" s="162">
        <v>18</v>
      </c>
      <c r="D151" s="162" t="s">
        <v>72</v>
      </c>
      <c r="E151" s="163" t="s">
        <v>101</v>
      </c>
      <c r="F151" s="287" t="s">
        <v>102</v>
      </c>
      <c r="G151" s="290"/>
      <c r="H151" s="290"/>
      <c r="I151" s="290"/>
      <c r="J151" s="125" t="s">
        <v>76</v>
      </c>
      <c r="K151" s="72">
        <f>K155+K154</f>
        <v>128.83250000000001</v>
      </c>
      <c r="L151" s="146"/>
      <c r="M151" s="109">
        <f>ROUND(L151*K151,2)</f>
        <v>0</v>
      </c>
      <c r="N151" s="79">
        <v>0</v>
      </c>
      <c r="O151" s="72">
        <v>0</v>
      </c>
      <c r="P151" s="79">
        <v>0</v>
      </c>
      <c r="Q151" s="72">
        <v>0</v>
      </c>
      <c r="R151" s="21"/>
    </row>
    <row r="152" spans="1:20" s="1" customFormat="1" x14ac:dyDescent="0.25">
      <c r="B152" s="20"/>
      <c r="C152" s="166">
        <v>19</v>
      </c>
      <c r="D152" s="166" t="s">
        <v>72</v>
      </c>
      <c r="E152" s="167" t="s">
        <v>105</v>
      </c>
      <c r="F152" s="295" t="s">
        <v>106</v>
      </c>
      <c r="G152" s="304"/>
      <c r="H152" s="304"/>
      <c r="I152" s="304"/>
      <c r="J152" s="128" t="s">
        <v>76</v>
      </c>
      <c r="K152" s="73">
        <f>K151</f>
        <v>128.83250000000001</v>
      </c>
      <c r="L152" s="147"/>
      <c r="M152" s="101">
        <f>ROUND(L152*K152,2)</f>
        <v>0</v>
      </c>
      <c r="N152" s="80">
        <v>0</v>
      </c>
      <c r="O152" s="73">
        <v>0</v>
      </c>
      <c r="P152" s="80">
        <v>0</v>
      </c>
      <c r="Q152" s="73">
        <v>0</v>
      </c>
      <c r="R152" s="21"/>
    </row>
    <row r="153" spans="1:20" s="1" customFormat="1" x14ac:dyDescent="0.25">
      <c r="B153" s="20"/>
      <c r="C153" s="166">
        <v>20</v>
      </c>
      <c r="D153" s="166" t="s">
        <v>72</v>
      </c>
      <c r="E153" s="167" t="s">
        <v>103</v>
      </c>
      <c r="F153" s="295" t="s">
        <v>104</v>
      </c>
      <c r="G153" s="304"/>
      <c r="H153" s="304"/>
      <c r="I153" s="304"/>
      <c r="J153" s="128" t="s">
        <v>76</v>
      </c>
      <c r="K153" s="73">
        <f>K152*5</f>
        <v>644.16250000000002</v>
      </c>
      <c r="L153" s="147"/>
      <c r="M153" s="101">
        <f>ROUND(L153*K153,2)</f>
        <v>0</v>
      </c>
      <c r="N153" s="80">
        <v>0</v>
      </c>
      <c r="O153" s="73">
        <v>0</v>
      </c>
      <c r="P153" s="80">
        <v>0</v>
      </c>
      <c r="Q153" s="73">
        <v>0</v>
      </c>
      <c r="R153" s="21"/>
    </row>
    <row r="154" spans="1:20" s="1" customFormat="1" x14ac:dyDescent="0.25">
      <c r="B154" s="20"/>
      <c r="C154" s="159">
        <v>21</v>
      </c>
      <c r="D154" s="166" t="s">
        <v>72</v>
      </c>
      <c r="E154" s="167" t="s">
        <v>97</v>
      </c>
      <c r="F154" s="295" t="s">
        <v>98</v>
      </c>
      <c r="G154" s="304"/>
      <c r="H154" s="304"/>
      <c r="I154" s="304"/>
      <c r="J154" s="128" t="s">
        <v>76</v>
      </c>
      <c r="K154" s="73">
        <f>Q116</f>
        <v>0.27</v>
      </c>
      <c r="L154" s="147"/>
      <c r="M154" s="101">
        <f>ROUND(L154*K154,2)</f>
        <v>0</v>
      </c>
      <c r="N154" s="80">
        <v>0</v>
      </c>
      <c r="O154" s="73">
        <v>0</v>
      </c>
      <c r="P154" s="80">
        <v>0</v>
      </c>
      <c r="Q154" s="73">
        <v>0</v>
      </c>
      <c r="R154" s="21"/>
    </row>
    <row r="155" spans="1:20" s="1" customFormat="1" ht="26.25" customHeight="1" x14ac:dyDescent="0.25">
      <c r="B155" s="20"/>
      <c r="C155" s="150">
        <v>22</v>
      </c>
      <c r="D155" s="164" t="s">
        <v>72</v>
      </c>
      <c r="E155" s="165" t="s">
        <v>99</v>
      </c>
      <c r="F155" s="288" t="s">
        <v>100</v>
      </c>
      <c r="G155" s="289"/>
      <c r="H155" s="289"/>
      <c r="I155" s="289"/>
      <c r="J155" s="126" t="s">
        <v>76</v>
      </c>
      <c r="K155" s="74">
        <f>Q119+Q122</f>
        <v>128.5625</v>
      </c>
      <c r="L155" s="148"/>
      <c r="M155" s="110">
        <f>ROUND(L155*K155,2)</f>
        <v>0</v>
      </c>
      <c r="N155" s="81">
        <v>0</v>
      </c>
      <c r="O155" s="74">
        <v>0</v>
      </c>
      <c r="P155" s="81">
        <v>0</v>
      </c>
      <c r="Q155" s="74">
        <v>0</v>
      </c>
      <c r="R155" s="21"/>
    </row>
    <row r="156" spans="1:20" s="98" customFormat="1" ht="15.75" x14ac:dyDescent="0.35">
      <c r="B156" s="97"/>
      <c r="D156" s="83" t="s">
        <v>82</v>
      </c>
      <c r="E156" s="83"/>
      <c r="F156" s="83"/>
      <c r="G156" s="83"/>
      <c r="H156" s="83"/>
      <c r="I156" s="83"/>
      <c r="J156" s="83"/>
      <c r="K156" s="83"/>
      <c r="L156" s="83"/>
      <c r="M156" s="107">
        <f>SUM(M157:M157)</f>
        <v>0</v>
      </c>
      <c r="O156" s="227">
        <f>SUM(O157:O157)</f>
        <v>0</v>
      </c>
      <c r="P156" s="228"/>
      <c r="Q156" s="227">
        <f>SUM(Q157:Q157)</f>
        <v>0</v>
      </c>
      <c r="R156" s="103"/>
      <c r="T156" s="1"/>
    </row>
    <row r="157" spans="1:20" s="1" customFormat="1" ht="13.5" customHeight="1" x14ac:dyDescent="0.25">
      <c r="B157" s="20"/>
      <c r="C157" s="160">
        <v>23</v>
      </c>
      <c r="D157" s="160" t="s">
        <v>72</v>
      </c>
      <c r="E157" s="172" t="s">
        <v>109</v>
      </c>
      <c r="F157" s="300" t="s">
        <v>110</v>
      </c>
      <c r="G157" s="301"/>
      <c r="H157" s="301"/>
      <c r="I157" s="301"/>
      <c r="J157" s="120" t="s">
        <v>76</v>
      </c>
      <c r="K157" s="71">
        <f>O114</f>
        <v>209.36302124999997</v>
      </c>
      <c r="L157" s="145"/>
      <c r="M157" s="108">
        <f>ROUND(L157*K157,2)</f>
        <v>0</v>
      </c>
      <c r="N157" s="78">
        <v>0</v>
      </c>
      <c r="O157" s="71">
        <v>0</v>
      </c>
      <c r="P157" s="78">
        <v>0</v>
      </c>
      <c r="Q157" s="71">
        <v>0</v>
      </c>
      <c r="R157" s="21"/>
    </row>
    <row r="158" spans="1:20" s="134" customFormat="1" ht="15.75" x14ac:dyDescent="0.35">
      <c r="B158" s="135"/>
      <c r="D158" s="83" t="s">
        <v>89</v>
      </c>
      <c r="E158" s="83"/>
      <c r="F158" s="83"/>
      <c r="G158" s="83"/>
      <c r="H158" s="83"/>
      <c r="I158" s="83"/>
      <c r="J158" s="83"/>
      <c r="K158" s="136"/>
      <c r="L158" s="83"/>
      <c r="M158" s="107">
        <f>SUM(M159:M164)</f>
        <v>0</v>
      </c>
      <c r="O158" s="227">
        <f>SUM(O159:O164)</f>
        <v>0</v>
      </c>
      <c r="P158" s="228"/>
      <c r="Q158" s="227">
        <f>SUM(Q159:Q164)</f>
        <v>0</v>
      </c>
      <c r="R158" s="137"/>
      <c r="T158" s="1"/>
    </row>
    <row r="159" spans="1:20" s="1" customFormat="1" x14ac:dyDescent="0.3">
      <c r="A159" s="134"/>
      <c r="B159" s="138"/>
      <c r="C159" s="168">
        <v>24</v>
      </c>
      <c r="D159" s="168" t="s">
        <v>72</v>
      </c>
      <c r="E159" s="169"/>
      <c r="F159" s="302" t="s">
        <v>90</v>
      </c>
      <c r="G159" s="303"/>
      <c r="H159" s="303"/>
      <c r="I159" s="303"/>
      <c r="J159" s="139" t="s">
        <v>83</v>
      </c>
      <c r="K159" s="82">
        <v>1</v>
      </c>
      <c r="L159" s="142"/>
      <c r="M159" s="109">
        <f t="shared" ref="M159:M164" si="6">ROUND(L159*K159,2)</f>
        <v>0</v>
      </c>
      <c r="N159" s="79">
        <v>0</v>
      </c>
      <c r="O159" s="72">
        <f t="shared" ref="O159:O164" si="7">N159*K159</f>
        <v>0</v>
      </c>
      <c r="P159" s="79">
        <v>0</v>
      </c>
      <c r="Q159" s="72">
        <f t="shared" ref="Q159:Q164" si="8">P159*K159</f>
        <v>0</v>
      </c>
      <c r="R159" s="140"/>
    </row>
    <row r="160" spans="1:20" s="1" customFormat="1" x14ac:dyDescent="0.3">
      <c r="A160" s="134"/>
      <c r="B160" s="138"/>
      <c r="C160" s="170">
        <v>25</v>
      </c>
      <c r="D160" s="170" t="s">
        <v>72</v>
      </c>
      <c r="E160" s="171"/>
      <c r="F160" s="291" t="s">
        <v>91</v>
      </c>
      <c r="G160" s="292"/>
      <c r="H160" s="292"/>
      <c r="I160" s="292"/>
      <c r="J160" s="141" t="s">
        <v>83</v>
      </c>
      <c r="K160" s="100">
        <v>1</v>
      </c>
      <c r="L160" s="143"/>
      <c r="M160" s="101">
        <f t="shared" si="6"/>
        <v>0</v>
      </c>
      <c r="N160" s="80">
        <v>0</v>
      </c>
      <c r="O160" s="73">
        <f t="shared" si="7"/>
        <v>0</v>
      </c>
      <c r="P160" s="80">
        <v>0</v>
      </c>
      <c r="Q160" s="73">
        <f t="shared" si="8"/>
        <v>0</v>
      </c>
      <c r="R160" s="140"/>
    </row>
    <row r="161" spans="1:18" s="1" customFormat="1" x14ac:dyDescent="0.3">
      <c r="A161" s="134"/>
      <c r="B161" s="138"/>
      <c r="C161" s="170">
        <v>26</v>
      </c>
      <c r="D161" s="170" t="s">
        <v>72</v>
      </c>
      <c r="E161" s="171"/>
      <c r="F161" s="291" t="s">
        <v>92</v>
      </c>
      <c r="G161" s="292"/>
      <c r="H161" s="292"/>
      <c r="I161" s="292"/>
      <c r="J161" s="141" t="s">
        <v>83</v>
      </c>
      <c r="K161" s="100">
        <v>1</v>
      </c>
      <c r="L161" s="143"/>
      <c r="M161" s="101">
        <f t="shared" si="6"/>
        <v>0</v>
      </c>
      <c r="N161" s="80">
        <v>0</v>
      </c>
      <c r="O161" s="73">
        <f t="shared" si="7"/>
        <v>0</v>
      </c>
      <c r="P161" s="80">
        <v>0</v>
      </c>
      <c r="Q161" s="73">
        <f t="shared" si="8"/>
        <v>0</v>
      </c>
      <c r="R161" s="140"/>
    </row>
    <row r="162" spans="1:18" s="1" customFormat="1" x14ac:dyDescent="0.3">
      <c r="A162" s="134"/>
      <c r="B162" s="138"/>
      <c r="C162" s="170">
        <v>27</v>
      </c>
      <c r="D162" s="170" t="s">
        <v>72</v>
      </c>
      <c r="E162" s="171"/>
      <c r="F162" s="291" t="s">
        <v>93</v>
      </c>
      <c r="G162" s="292"/>
      <c r="H162" s="292"/>
      <c r="I162" s="292"/>
      <c r="J162" s="141" t="s">
        <v>83</v>
      </c>
      <c r="K162" s="100">
        <v>1</v>
      </c>
      <c r="L162" s="143"/>
      <c r="M162" s="101">
        <f t="shared" si="6"/>
        <v>0</v>
      </c>
      <c r="N162" s="80">
        <v>0</v>
      </c>
      <c r="O162" s="73">
        <f t="shared" si="7"/>
        <v>0</v>
      </c>
      <c r="P162" s="80">
        <v>0</v>
      </c>
      <c r="Q162" s="73">
        <f t="shared" si="8"/>
        <v>0</v>
      </c>
      <c r="R162" s="140"/>
    </row>
    <row r="163" spans="1:18" s="1" customFormat="1" ht="13.5" customHeight="1" x14ac:dyDescent="0.3">
      <c r="A163" s="134"/>
      <c r="B163" s="138"/>
      <c r="C163" s="170">
        <v>28</v>
      </c>
      <c r="D163" s="170" t="s">
        <v>72</v>
      </c>
      <c r="E163" s="171"/>
      <c r="F163" s="291" t="s">
        <v>131</v>
      </c>
      <c r="G163" s="292"/>
      <c r="H163" s="292"/>
      <c r="I163" s="292"/>
      <c r="J163" s="141" t="s">
        <v>83</v>
      </c>
      <c r="K163" s="100">
        <v>1</v>
      </c>
      <c r="L163" s="143"/>
      <c r="M163" s="101">
        <f t="shared" si="6"/>
        <v>0</v>
      </c>
      <c r="N163" s="80">
        <v>0</v>
      </c>
      <c r="O163" s="73">
        <f t="shared" si="7"/>
        <v>0</v>
      </c>
      <c r="P163" s="80">
        <v>0</v>
      </c>
      <c r="Q163" s="73">
        <f t="shared" si="8"/>
        <v>0</v>
      </c>
      <c r="R163" s="140"/>
    </row>
    <row r="164" spans="1:18" s="1" customFormat="1" x14ac:dyDescent="0.3">
      <c r="A164" s="134"/>
      <c r="B164" s="138"/>
      <c r="C164" s="208">
        <v>29</v>
      </c>
      <c r="D164" s="208" t="s">
        <v>72</v>
      </c>
      <c r="E164" s="218"/>
      <c r="F164" s="293" t="s">
        <v>94</v>
      </c>
      <c r="G164" s="294"/>
      <c r="H164" s="294"/>
      <c r="I164" s="294"/>
      <c r="J164" s="209" t="s">
        <v>83</v>
      </c>
      <c r="K164" s="210">
        <v>1</v>
      </c>
      <c r="L164" s="211"/>
      <c r="M164" s="110">
        <f t="shared" si="6"/>
        <v>0</v>
      </c>
      <c r="N164" s="81">
        <v>0</v>
      </c>
      <c r="O164" s="74">
        <f t="shared" si="7"/>
        <v>0</v>
      </c>
      <c r="P164" s="81">
        <v>0</v>
      </c>
      <c r="Q164" s="74">
        <f t="shared" si="8"/>
        <v>0</v>
      </c>
      <c r="R164" s="140"/>
    </row>
    <row r="165" spans="1:18" s="76" customFormat="1" ht="7.5" x14ac:dyDescent="0.15">
      <c r="A165" s="192"/>
      <c r="B165" s="193"/>
      <c r="C165" s="194"/>
      <c r="D165" s="194"/>
      <c r="E165" s="195"/>
      <c r="F165" s="196"/>
      <c r="G165" s="196"/>
      <c r="H165" s="196"/>
      <c r="I165" s="196"/>
      <c r="J165" s="197"/>
      <c r="K165" s="198"/>
      <c r="L165" s="199"/>
      <c r="M165" s="93"/>
      <c r="N165" s="200"/>
      <c r="O165" s="130"/>
      <c r="P165" s="200"/>
      <c r="Q165" s="130"/>
      <c r="R165" s="102"/>
    </row>
    <row r="166" spans="1:18" s="1" customFormat="1" x14ac:dyDescent="0.3">
      <c r="A166" s="134"/>
      <c r="B166" s="67"/>
      <c r="C166" s="201" t="s">
        <v>121</v>
      </c>
      <c r="D166" s="127"/>
      <c r="E166" s="180"/>
      <c r="F166" s="181"/>
      <c r="G166" s="181"/>
      <c r="H166" s="181"/>
      <c r="I166" s="181"/>
      <c r="J166" s="182"/>
      <c r="K166" s="185"/>
      <c r="L166" s="68"/>
      <c r="M166" s="86"/>
      <c r="N166" s="151"/>
      <c r="O166" s="111"/>
      <c r="P166" s="151"/>
      <c r="Q166" s="111"/>
      <c r="R166" s="21"/>
    </row>
    <row r="167" spans="1:18" s="1" customFormat="1" x14ac:dyDescent="0.3">
      <c r="A167" s="134"/>
      <c r="B167" s="67"/>
      <c r="C167" s="299" t="s">
        <v>126</v>
      </c>
      <c r="D167" s="299"/>
      <c r="E167" s="299"/>
      <c r="F167" s="299"/>
      <c r="G167" s="299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1"/>
    </row>
    <row r="168" spans="1:18" s="1" customFormat="1" ht="6.95" customHeight="1" x14ac:dyDescent="0.25"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91"/>
      <c r="O168" s="91"/>
      <c r="P168" s="91"/>
      <c r="Q168" s="91"/>
      <c r="R168" s="42"/>
    </row>
  </sheetData>
  <mergeCells count="93">
    <mergeCell ref="C167:Q167"/>
    <mergeCell ref="F122:I122"/>
    <mergeCell ref="F124:J124"/>
    <mergeCell ref="F155:I155"/>
    <mergeCell ref="F157:I157"/>
    <mergeCell ref="F159:I159"/>
    <mergeCell ref="F160:I160"/>
    <mergeCell ref="F161:I161"/>
    <mergeCell ref="F162:I162"/>
    <mergeCell ref="F147:I147"/>
    <mergeCell ref="F151:I151"/>
    <mergeCell ref="F152:I152"/>
    <mergeCell ref="F153:I153"/>
    <mergeCell ref="F154:I154"/>
    <mergeCell ref="F145:I145"/>
    <mergeCell ref="F140:I140"/>
    <mergeCell ref="F144:I144"/>
    <mergeCell ref="F123:J123"/>
    <mergeCell ref="F163:I163"/>
    <mergeCell ref="F164:I164"/>
    <mergeCell ref="F139:I139"/>
    <mergeCell ref="F146:I146"/>
    <mergeCell ref="F137:I137"/>
    <mergeCell ref="F132:I132"/>
    <mergeCell ref="F133:I133"/>
    <mergeCell ref="F130:J130"/>
    <mergeCell ref="F136:I136"/>
    <mergeCell ref="F134:J134"/>
    <mergeCell ref="F141:I141"/>
    <mergeCell ref="F142:J142"/>
    <mergeCell ref="F120:J120"/>
    <mergeCell ref="F127:I127"/>
    <mergeCell ref="F128:I128"/>
    <mergeCell ref="F129:I129"/>
    <mergeCell ref="F119:I119"/>
    <mergeCell ref="L111:M111"/>
    <mergeCell ref="N111:O111"/>
    <mergeCell ref="P111:Q111"/>
    <mergeCell ref="F116:I116"/>
    <mergeCell ref="C111:C112"/>
    <mergeCell ref="D111:D112"/>
    <mergeCell ref="E111:E112"/>
    <mergeCell ref="F111:I112"/>
    <mergeCell ref="J111:J112"/>
    <mergeCell ref="K111:K112"/>
    <mergeCell ref="F104:P104"/>
    <mergeCell ref="M106:P106"/>
    <mergeCell ref="M108:Q108"/>
    <mergeCell ref="M109:Q109"/>
    <mergeCell ref="O88:Q88"/>
    <mergeCell ref="O89:Q89"/>
    <mergeCell ref="O90:Q90"/>
    <mergeCell ref="O91:Q91"/>
    <mergeCell ref="O92:Q92"/>
    <mergeCell ref="O94:Q94"/>
    <mergeCell ref="O96:Q96"/>
    <mergeCell ref="C102:Q102"/>
    <mergeCell ref="C1:Q1"/>
    <mergeCell ref="C3:Q3"/>
    <mergeCell ref="F5:P5"/>
    <mergeCell ref="O7:P7"/>
    <mergeCell ref="O9:P9"/>
    <mergeCell ref="O10:P10"/>
    <mergeCell ref="H31:J31"/>
    <mergeCell ref="M31:P31"/>
    <mergeCell ref="H32:J32"/>
    <mergeCell ref="M32:P32"/>
    <mergeCell ref="E22:L22"/>
    <mergeCell ref="M25:P25"/>
    <mergeCell ref="M26:P26"/>
    <mergeCell ref="M28:P28"/>
    <mergeCell ref="H30:J30"/>
    <mergeCell ref="O19:P19"/>
    <mergeCell ref="O12:P12"/>
    <mergeCell ref="O13:P13"/>
    <mergeCell ref="O15:P15"/>
    <mergeCell ref="O16:P16"/>
    <mergeCell ref="O18:P18"/>
    <mergeCell ref="C84:G84"/>
    <mergeCell ref="O84:Q84"/>
    <mergeCell ref="O86:Q86"/>
    <mergeCell ref="O87:Q87"/>
    <mergeCell ref="H34:J34"/>
    <mergeCell ref="M34:P34"/>
    <mergeCell ref="L36:P36"/>
    <mergeCell ref="C75:Q75"/>
    <mergeCell ref="F77:P77"/>
    <mergeCell ref="M79:N79"/>
    <mergeCell ref="H33:J33"/>
    <mergeCell ref="M33:P33"/>
    <mergeCell ref="M81:Q81"/>
    <mergeCell ref="M82:Q82"/>
    <mergeCell ref="M30:P30"/>
  </mergeCells>
  <phoneticPr fontId="33" type="noConversion"/>
  <printOptions horizontalCentered="1"/>
  <pageMargins left="0.19685039370078741" right="0.19685039370078741" top="0.51181102362204722" bottom="0.39370078740157483" header="0" footer="0.19685039370078741"/>
  <pageSetup paperSize="9" scale="75" orientation="portrait" errors="blank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35A7F119-F81A-4440-81C3-03390D3C5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Rekapitulace stavby</vt:lpstr>
      <vt:lpstr>SO.101-KOMUNIKACE</vt:lpstr>
      <vt:lpstr>'SO.101-KOMUNIKACE'!Názvy_tisku</vt:lpstr>
      <vt:lpstr>'Rekapitulace stavby'!Oblast_tisku</vt:lpstr>
      <vt:lpstr>'SO.101-KOMUNIKACE'!Oblast_tisku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VLADA-PC\dulikv</dc:creator>
  <cp:lastModifiedBy>Marková Adéla</cp:lastModifiedBy>
  <cp:lastPrinted>2025-05-26T08:29:01Z</cp:lastPrinted>
  <dcterms:created xsi:type="dcterms:W3CDTF">2019-04-04T10:47:39Z</dcterms:created>
  <dcterms:modified xsi:type="dcterms:W3CDTF">2026-02-12T15:41:28Z</dcterms:modified>
</cp:coreProperties>
</file>