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15345" windowHeight="6705"/>
  </bookViews>
  <sheets>
    <sheet name="Rekapitulace stavby" sheetId="1" r:id="rId1"/>
    <sheet name="1a - Stavební část" sheetId="2" r:id="rId2"/>
    <sheet name="1b - Stavební část" sheetId="3" r:id="rId3"/>
    <sheet name="2b - Zařízení silnoproudé..." sheetId="4" r:id="rId4"/>
    <sheet name="3b - Vedlejší rozpočtové ..." sheetId="5" r:id="rId5"/>
    <sheet name="2a - Stavební část" sheetId="6" r:id="rId6"/>
    <sheet name="2b - Stavební část" sheetId="7" r:id="rId7"/>
    <sheet name="2c - Vedlejší rozpočtové ..." sheetId="8" r:id="rId8"/>
    <sheet name="Pokyny pro vyplnění" sheetId="9" r:id="rId9"/>
  </sheets>
  <definedNames>
    <definedName name="_xlnm._FilterDatabase" localSheetId="1" hidden="1">'1a - Stavební část'!$C$101:$K$101</definedName>
    <definedName name="_xlnm._FilterDatabase" localSheetId="2" hidden="1">'1b - Stavební část'!$C$91:$K$91</definedName>
    <definedName name="_xlnm._FilterDatabase" localSheetId="5" hidden="1">'2a - Stavební část'!$C$102:$K$102</definedName>
    <definedName name="_xlnm._FilterDatabase" localSheetId="6" hidden="1">'2b - Stavební část'!$C$95:$K$95</definedName>
    <definedName name="_xlnm._FilterDatabase" localSheetId="3" hidden="1">'2b - Zařízení silnoproudé...'!$C$89:$K$89</definedName>
    <definedName name="_xlnm._FilterDatabase" localSheetId="7" hidden="1">'2c - Vedlejší rozpočtové ...'!$C$94:$K$94</definedName>
    <definedName name="_xlnm._FilterDatabase" localSheetId="4" hidden="1">'3b - Vedlejší rozpočtové ...'!$C$94:$K$94</definedName>
    <definedName name="_xlnm.Print_Titles" localSheetId="1">'1a - Stavební část'!$101:$101</definedName>
    <definedName name="_xlnm.Print_Titles" localSheetId="2">'1b - Stavební část'!$91:$91</definedName>
    <definedName name="_xlnm.Print_Titles" localSheetId="5">'2a - Stavební část'!$102:$102</definedName>
    <definedName name="_xlnm.Print_Titles" localSheetId="6">'2b - Stavební část'!$95:$95</definedName>
    <definedName name="_xlnm.Print_Titles" localSheetId="3">'2b - Zařízení silnoproudé...'!$89:$89</definedName>
    <definedName name="_xlnm.Print_Titles" localSheetId="7">'2c - Vedlejší rozpočtové ...'!$94:$94</definedName>
    <definedName name="_xlnm.Print_Titles" localSheetId="4">'3b - Vedlejší rozpočtové ...'!$94:$94</definedName>
    <definedName name="_xlnm.Print_Titles" localSheetId="0">'Rekapitulace stavby'!$49:$49</definedName>
    <definedName name="_xlnm.Print_Area" localSheetId="1">'1a - Stavební část'!$C$4:$J$40,'1a - Stavební část'!$C$46:$J$79,'1a - Stavební část'!$C$85:$K$371</definedName>
    <definedName name="_xlnm.Print_Area" localSheetId="2">'1b - Stavební část'!$C$4:$J$40,'1b - Stavební část'!$C$46:$J$69,'1b - Stavební část'!$C$75:$K$114</definedName>
    <definedName name="_xlnm.Print_Area" localSheetId="5">'2a - Stavební část'!$C$4:$J$40,'2a - Stavební část'!$C$46:$J$80,'2a - Stavební část'!$C$86:$K$305</definedName>
    <definedName name="_xlnm.Print_Area" localSheetId="6">'2b - Stavební část'!$C$4:$J$40,'2b - Stavební část'!$C$46:$J$73,'2b - Stavební část'!$C$79:$K$133</definedName>
    <definedName name="_xlnm.Print_Area" localSheetId="3">'2b - Zařízení silnoproudé...'!$C$4:$J$40,'2b - Zařízení silnoproudé...'!$C$46:$J$67,'2b - Zařízení silnoproudé...'!$C$73:$K$93</definedName>
    <definedName name="_xlnm.Print_Area" localSheetId="7">'2c - Vedlejší rozpočtové ...'!$C$4:$J$40,'2c - Vedlejší rozpočtové ...'!$C$46:$J$72,'2c - Vedlejší rozpočtové ...'!$C$78:$K$119</definedName>
    <definedName name="_xlnm.Print_Area" localSheetId="4">'3b - Vedlejší rozpočtové ...'!$C$4:$J$40,'3b - Vedlejší rozpočtové ...'!$C$46:$J$72,'3b - Vedlejší rozpočtové ...'!$C$78:$K$120</definedName>
    <definedName name="_xlnm.Print_Area" localSheetId="8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stavby'!$C$39:$AQ$65</definedName>
  </definedNames>
  <calcPr calcId="152511"/>
</workbook>
</file>

<file path=xl/calcChain.xml><?xml version="1.0" encoding="utf-8"?>
<calcChain xmlns="http://schemas.openxmlformats.org/spreadsheetml/2006/main">
  <c r="AY64" i="1" l="1"/>
  <c r="AX64" i="1"/>
  <c r="BI119" i="8"/>
  <c r="BH119" i="8"/>
  <c r="BG119" i="8"/>
  <c r="BF119" i="8"/>
  <c r="T119" i="8"/>
  <c r="T118" i="8" s="1"/>
  <c r="R119" i="8"/>
  <c r="R118" i="8" s="1"/>
  <c r="P119" i="8"/>
  <c r="P118" i="8" s="1"/>
  <c r="BK119" i="8"/>
  <c r="BK118" i="8" s="1"/>
  <c r="J118" i="8" s="1"/>
  <c r="J71" i="8" s="1"/>
  <c r="J119" i="8"/>
  <c r="BE119" i="8" s="1"/>
  <c r="BI116" i="8"/>
  <c r="BH116" i="8"/>
  <c r="BG116" i="8"/>
  <c r="BF116" i="8"/>
  <c r="T116" i="8"/>
  <c r="T115" i="8" s="1"/>
  <c r="R116" i="8"/>
  <c r="R115" i="8" s="1"/>
  <c r="P116" i="8"/>
  <c r="P115" i="8" s="1"/>
  <c r="BK116" i="8"/>
  <c r="BK115" i="8" s="1"/>
  <c r="J115" i="8" s="1"/>
  <c r="J70" i="8" s="1"/>
  <c r="J116" i="8"/>
  <c r="BE116" i="8" s="1"/>
  <c r="BI114" i="8"/>
  <c r="BH114" i="8"/>
  <c r="BG114" i="8"/>
  <c r="BF114" i="8"/>
  <c r="T114" i="8"/>
  <c r="T113" i="8" s="1"/>
  <c r="R114" i="8"/>
  <c r="R113" i="8" s="1"/>
  <c r="P114" i="8"/>
  <c r="P113" i="8" s="1"/>
  <c r="BK114" i="8"/>
  <c r="BK113" i="8" s="1"/>
  <c r="J113" i="8" s="1"/>
  <c r="J69" i="8" s="1"/>
  <c r="J114" i="8"/>
  <c r="BE114" i="8" s="1"/>
  <c r="BI112" i="8"/>
  <c r="BH112" i="8"/>
  <c r="BG112" i="8"/>
  <c r="BF112" i="8"/>
  <c r="BE112" i="8"/>
  <c r="T112" i="8"/>
  <c r="R112" i="8"/>
  <c r="P112" i="8"/>
  <c r="BK112" i="8"/>
  <c r="J112" i="8"/>
  <c r="BI111" i="8"/>
  <c r="BH111" i="8"/>
  <c r="BG111" i="8"/>
  <c r="BF111" i="8"/>
  <c r="T111" i="8"/>
  <c r="R111" i="8"/>
  <c r="P111" i="8"/>
  <c r="BK111" i="8"/>
  <c r="J111" i="8"/>
  <c r="BE111" i="8" s="1"/>
  <c r="BI110" i="8"/>
  <c r="BH110" i="8"/>
  <c r="BG110" i="8"/>
  <c r="BF110" i="8"/>
  <c r="BE110" i="8"/>
  <c r="T110" i="8"/>
  <c r="R110" i="8"/>
  <c r="P110" i="8"/>
  <c r="BK110" i="8"/>
  <c r="J110" i="8"/>
  <c r="BI109" i="8"/>
  <c r="BH109" i="8"/>
  <c r="BG109" i="8"/>
  <c r="BF109" i="8"/>
  <c r="BE109" i="8"/>
  <c r="T109" i="8"/>
  <c r="T108" i="8" s="1"/>
  <c r="R109" i="8"/>
  <c r="R108" i="8" s="1"/>
  <c r="P109" i="8"/>
  <c r="P108" i="8" s="1"/>
  <c r="BK109" i="8"/>
  <c r="BK108" i="8" s="1"/>
  <c r="J108" i="8" s="1"/>
  <c r="J68" i="8" s="1"/>
  <c r="J109" i="8"/>
  <c r="BI107" i="8"/>
  <c r="BH107" i="8"/>
  <c r="BG107" i="8"/>
  <c r="BF107" i="8"/>
  <c r="T107" i="8"/>
  <c r="R107" i="8"/>
  <c r="P107" i="8"/>
  <c r="BK107" i="8"/>
  <c r="J107" i="8"/>
  <c r="BE107" i="8" s="1"/>
  <c r="BI106" i="8"/>
  <c r="BH106" i="8"/>
  <c r="BG106" i="8"/>
  <c r="BF106" i="8"/>
  <c r="T106" i="8"/>
  <c r="R106" i="8"/>
  <c r="P106" i="8"/>
  <c r="BK106" i="8"/>
  <c r="J106" i="8"/>
  <c r="BE106" i="8" s="1"/>
  <c r="BI105" i="8"/>
  <c r="BH105" i="8"/>
  <c r="BG105" i="8"/>
  <c r="BF105" i="8"/>
  <c r="T105" i="8"/>
  <c r="T104" i="8" s="1"/>
  <c r="R105" i="8"/>
  <c r="R104" i="8" s="1"/>
  <c r="P105" i="8"/>
  <c r="P104" i="8" s="1"/>
  <c r="BK105" i="8"/>
  <c r="BK104" i="8" s="1"/>
  <c r="J104" i="8" s="1"/>
  <c r="J67" i="8" s="1"/>
  <c r="J105" i="8"/>
  <c r="BE105" i="8" s="1"/>
  <c r="BI103" i="8"/>
  <c r="BH103" i="8"/>
  <c r="BG103" i="8"/>
  <c r="BF103" i="8"/>
  <c r="BE103" i="8"/>
  <c r="T103" i="8"/>
  <c r="R103" i="8"/>
  <c r="P103" i="8"/>
  <c r="BK103" i="8"/>
  <c r="J103" i="8"/>
  <c r="BI102" i="8"/>
  <c r="BH102" i="8"/>
  <c r="BG102" i="8"/>
  <c r="BF102" i="8"/>
  <c r="BE102" i="8"/>
  <c r="T102" i="8"/>
  <c r="R102" i="8"/>
  <c r="P102" i="8"/>
  <c r="BK102" i="8"/>
  <c r="J102" i="8"/>
  <c r="BI101" i="8"/>
  <c r="BH101" i="8"/>
  <c r="BG101" i="8"/>
  <c r="BF101" i="8"/>
  <c r="BE101" i="8"/>
  <c r="T101" i="8"/>
  <c r="R101" i="8"/>
  <c r="P101" i="8"/>
  <c r="BK101" i="8"/>
  <c r="J101" i="8"/>
  <c r="BI100" i="8"/>
  <c r="BH100" i="8"/>
  <c r="BG100" i="8"/>
  <c r="BF100" i="8"/>
  <c r="BE100" i="8"/>
  <c r="T100" i="8"/>
  <c r="R100" i="8"/>
  <c r="P100" i="8"/>
  <c r="BK100" i="8"/>
  <c r="J100" i="8"/>
  <c r="BI99" i="8"/>
  <c r="BH99" i="8"/>
  <c r="BG99" i="8"/>
  <c r="BF99" i="8"/>
  <c r="BE99" i="8"/>
  <c r="T99" i="8"/>
  <c r="R99" i="8"/>
  <c r="P99" i="8"/>
  <c r="BK99" i="8"/>
  <c r="J99" i="8"/>
  <c r="BI98" i="8"/>
  <c r="F38" i="8" s="1"/>
  <c r="BD64" i="1" s="1"/>
  <c r="BH98" i="8"/>
  <c r="F37" i="8" s="1"/>
  <c r="BC64" i="1" s="1"/>
  <c r="BG98" i="8"/>
  <c r="F36" i="8" s="1"/>
  <c r="BB64" i="1" s="1"/>
  <c r="BB62" i="1" s="1"/>
  <c r="AX62" i="1" s="1"/>
  <c r="BF98" i="8"/>
  <c r="J35" i="8" s="1"/>
  <c r="AW64" i="1" s="1"/>
  <c r="BE98" i="8"/>
  <c r="T98" i="8"/>
  <c r="T97" i="8" s="1"/>
  <c r="R98" i="8"/>
  <c r="R97" i="8" s="1"/>
  <c r="R96" i="8" s="1"/>
  <c r="R95" i="8" s="1"/>
  <c r="P98" i="8"/>
  <c r="P97" i="8" s="1"/>
  <c r="P96" i="8" s="1"/>
  <c r="P95" i="8" s="1"/>
  <c r="AU64" i="1" s="1"/>
  <c r="BK98" i="8"/>
  <c r="BK97" i="8" s="1"/>
  <c r="J98" i="8"/>
  <c r="J91" i="8"/>
  <c r="F91" i="8"/>
  <c r="F89" i="8"/>
  <c r="E87" i="8"/>
  <c r="J59" i="8"/>
  <c r="F59" i="8"/>
  <c r="F57" i="8"/>
  <c r="E55" i="8"/>
  <c r="J22" i="8"/>
  <c r="E22" i="8"/>
  <c r="F60" i="8" s="1"/>
  <c r="J21" i="8"/>
  <c r="J16" i="8"/>
  <c r="J57" i="8" s="1"/>
  <c r="E7" i="8"/>
  <c r="E49" i="8" s="1"/>
  <c r="AY63" i="1"/>
  <c r="AX63" i="1"/>
  <c r="BI133" i="7"/>
  <c r="BH133" i="7"/>
  <c r="BG133" i="7"/>
  <c r="BF133" i="7"/>
  <c r="T133" i="7"/>
  <c r="R133" i="7"/>
  <c r="P133" i="7"/>
  <c r="BK133" i="7"/>
  <c r="J133" i="7"/>
  <c r="BE133" i="7" s="1"/>
  <c r="BI131" i="7"/>
  <c r="BH131" i="7"/>
  <c r="BG131" i="7"/>
  <c r="BF131" i="7"/>
  <c r="BE131" i="7"/>
  <c r="T131" i="7"/>
  <c r="T130" i="7" s="1"/>
  <c r="R131" i="7"/>
  <c r="R130" i="7" s="1"/>
  <c r="P131" i="7"/>
  <c r="P130" i="7" s="1"/>
  <c r="BK131" i="7"/>
  <c r="BK130" i="7" s="1"/>
  <c r="J130" i="7" s="1"/>
  <c r="J72" i="7" s="1"/>
  <c r="J131" i="7"/>
  <c r="BI129" i="7"/>
  <c r="BH129" i="7"/>
  <c r="BG129" i="7"/>
  <c r="BF129" i="7"/>
  <c r="BE129" i="7"/>
  <c r="T129" i="7"/>
  <c r="R129" i="7"/>
  <c r="P129" i="7"/>
  <c r="BK129" i="7"/>
  <c r="J129" i="7"/>
  <c r="BI127" i="7"/>
  <c r="BH127" i="7"/>
  <c r="BG127" i="7"/>
  <c r="BF127" i="7"/>
  <c r="BE127" i="7"/>
  <c r="T127" i="7"/>
  <c r="R127" i="7"/>
  <c r="P127" i="7"/>
  <c r="BK127" i="7"/>
  <c r="J127" i="7"/>
  <c r="BI124" i="7"/>
  <c r="BH124" i="7"/>
  <c r="BG124" i="7"/>
  <c r="BF124" i="7"/>
  <c r="BE124" i="7"/>
  <c r="T124" i="7"/>
  <c r="R124" i="7"/>
  <c r="P124" i="7"/>
  <c r="BK124" i="7"/>
  <c r="J124" i="7"/>
  <c r="BI123" i="7"/>
  <c r="BH123" i="7"/>
  <c r="BG123" i="7"/>
  <c r="BF123" i="7"/>
  <c r="BE123" i="7"/>
  <c r="T123" i="7"/>
  <c r="R123" i="7"/>
  <c r="P123" i="7"/>
  <c r="BK123" i="7"/>
  <c r="J123" i="7"/>
  <c r="BI120" i="7"/>
  <c r="BH120" i="7"/>
  <c r="BG120" i="7"/>
  <c r="BF120" i="7"/>
  <c r="BE120" i="7"/>
  <c r="T120" i="7"/>
  <c r="T119" i="7" s="1"/>
  <c r="T118" i="7" s="1"/>
  <c r="R120" i="7"/>
  <c r="R119" i="7" s="1"/>
  <c r="R118" i="7" s="1"/>
  <c r="P120" i="7"/>
  <c r="P119" i="7" s="1"/>
  <c r="BK120" i="7"/>
  <c r="BK119" i="7" s="1"/>
  <c r="J120" i="7"/>
  <c r="BI116" i="7"/>
  <c r="BH116" i="7"/>
  <c r="BG116" i="7"/>
  <c r="BF116" i="7"/>
  <c r="BE116" i="7"/>
  <c r="T116" i="7"/>
  <c r="R116" i="7"/>
  <c r="P116" i="7"/>
  <c r="BK116" i="7"/>
  <c r="J116" i="7"/>
  <c r="BI113" i="7"/>
  <c r="BH113" i="7"/>
  <c r="BG113" i="7"/>
  <c r="BF113" i="7"/>
  <c r="BE113" i="7"/>
  <c r="T113" i="7"/>
  <c r="R113" i="7"/>
  <c r="P113" i="7"/>
  <c r="BK113" i="7"/>
  <c r="J113" i="7"/>
  <c r="BI110" i="7"/>
  <c r="BH110" i="7"/>
  <c r="BG110" i="7"/>
  <c r="BF110" i="7"/>
  <c r="BE110" i="7"/>
  <c r="T110" i="7"/>
  <c r="T109" i="7" s="1"/>
  <c r="R110" i="7"/>
  <c r="R109" i="7" s="1"/>
  <c r="P110" i="7"/>
  <c r="P109" i="7" s="1"/>
  <c r="BK110" i="7"/>
  <c r="BK109" i="7" s="1"/>
  <c r="J109" i="7" s="1"/>
  <c r="J69" i="7" s="1"/>
  <c r="J110" i="7"/>
  <c r="BI106" i="7"/>
  <c r="BH106" i="7"/>
  <c r="BG106" i="7"/>
  <c r="BF106" i="7"/>
  <c r="T106" i="7"/>
  <c r="R106" i="7"/>
  <c r="P106" i="7"/>
  <c r="BK106" i="7"/>
  <c r="J106" i="7"/>
  <c r="BE106" i="7" s="1"/>
  <c r="BI103" i="7"/>
  <c r="BH103" i="7"/>
  <c r="BG103" i="7"/>
  <c r="BF103" i="7"/>
  <c r="T103" i="7"/>
  <c r="T102" i="7" s="1"/>
  <c r="T101" i="7" s="1"/>
  <c r="R103" i="7"/>
  <c r="R102" i="7" s="1"/>
  <c r="R101" i="7" s="1"/>
  <c r="P103" i="7"/>
  <c r="P102" i="7" s="1"/>
  <c r="BK103" i="7"/>
  <c r="BK102" i="7" s="1"/>
  <c r="J103" i="7"/>
  <c r="BE103" i="7" s="1"/>
  <c r="BI99" i="7"/>
  <c r="F38" i="7" s="1"/>
  <c r="BD63" i="1" s="1"/>
  <c r="BD62" i="1" s="1"/>
  <c r="BH99" i="7"/>
  <c r="F37" i="7" s="1"/>
  <c r="BC63" i="1" s="1"/>
  <c r="BG99" i="7"/>
  <c r="F36" i="7" s="1"/>
  <c r="BB63" i="1" s="1"/>
  <c r="BF99" i="7"/>
  <c r="J35" i="7" s="1"/>
  <c r="AW63" i="1" s="1"/>
  <c r="T99" i="7"/>
  <c r="T98" i="7" s="1"/>
  <c r="T97" i="7" s="1"/>
  <c r="T96" i="7" s="1"/>
  <c r="R99" i="7"/>
  <c r="R98" i="7" s="1"/>
  <c r="R97" i="7" s="1"/>
  <c r="P99" i="7"/>
  <c r="P98" i="7" s="1"/>
  <c r="P97" i="7" s="1"/>
  <c r="BK99" i="7"/>
  <c r="BK98" i="7" s="1"/>
  <c r="J99" i="7"/>
  <c r="BE99" i="7" s="1"/>
  <c r="J92" i="7"/>
  <c r="F92" i="7"/>
  <c r="J90" i="7"/>
  <c r="F90" i="7"/>
  <c r="E88" i="7"/>
  <c r="J59" i="7"/>
  <c r="F59" i="7"/>
  <c r="F57" i="7"/>
  <c r="E55" i="7"/>
  <c r="J22" i="7"/>
  <c r="E22" i="7"/>
  <c r="F60" i="7" s="1"/>
  <c r="J21" i="7"/>
  <c r="J16" i="7"/>
  <c r="J57" i="7" s="1"/>
  <c r="E7" i="7"/>
  <c r="E82" i="7" s="1"/>
  <c r="AY61" i="1"/>
  <c r="AX61" i="1"/>
  <c r="BI304" i="6"/>
  <c r="BH304" i="6"/>
  <c r="BG304" i="6"/>
  <c r="BF304" i="6"/>
  <c r="T304" i="6"/>
  <c r="R304" i="6"/>
  <c r="P304" i="6"/>
  <c r="BK304" i="6"/>
  <c r="J304" i="6"/>
  <c r="BE304" i="6" s="1"/>
  <c r="BI303" i="6"/>
  <c r="BH303" i="6"/>
  <c r="BG303" i="6"/>
  <c r="BF303" i="6"/>
  <c r="T303" i="6"/>
  <c r="T302" i="6" s="1"/>
  <c r="R303" i="6"/>
  <c r="R302" i="6" s="1"/>
  <c r="P303" i="6"/>
  <c r="P302" i="6" s="1"/>
  <c r="BK303" i="6"/>
  <c r="BK302" i="6" s="1"/>
  <c r="J302" i="6" s="1"/>
  <c r="J79" i="6" s="1"/>
  <c r="J303" i="6"/>
  <c r="BE303" i="6" s="1"/>
  <c r="BI301" i="6"/>
  <c r="BH301" i="6"/>
  <c r="BG301" i="6"/>
  <c r="BF301" i="6"/>
  <c r="BE301" i="6"/>
  <c r="T301" i="6"/>
  <c r="R301" i="6"/>
  <c r="P301" i="6"/>
  <c r="BK301" i="6"/>
  <c r="J301" i="6"/>
  <c r="BI299" i="6"/>
  <c r="BH299" i="6"/>
  <c r="BG299" i="6"/>
  <c r="BF299" i="6"/>
  <c r="BE299" i="6"/>
  <c r="T299" i="6"/>
  <c r="R299" i="6"/>
  <c r="P299" i="6"/>
  <c r="BK299" i="6"/>
  <c r="J299" i="6"/>
  <c r="BI296" i="6"/>
  <c r="BH296" i="6"/>
  <c r="BG296" i="6"/>
  <c r="BF296" i="6"/>
  <c r="BE296" i="6"/>
  <c r="T296" i="6"/>
  <c r="T295" i="6" s="1"/>
  <c r="R296" i="6"/>
  <c r="R295" i="6" s="1"/>
  <c r="P296" i="6"/>
  <c r="P295" i="6" s="1"/>
  <c r="BK296" i="6"/>
  <c r="BK295" i="6" s="1"/>
  <c r="J295" i="6" s="1"/>
  <c r="J78" i="6" s="1"/>
  <c r="J296" i="6"/>
  <c r="BI294" i="6"/>
  <c r="BH294" i="6"/>
  <c r="BG294" i="6"/>
  <c r="BF294" i="6"/>
  <c r="T294" i="6"/>
  <c r="R294" i="6"/>
  <c r="P294" i="6"/>
  <c r="BK294" i="6"/>
  <c r="J294" i="6"/>
  <c r="BE294" i="6" s="1"/>
  <c r="BI293" i="6"/>
  <c r="BH293" i="6"/>
  <c r="BG293" i="6"/>
  <c r="BF293" i="6"/>
  <c r="T293" i="6"/>
  <c r="R293" i="6"/>
  <c r="P293" i="6"/>
  <c r="BK293" i="6"/>
  <c r="J293" i="6"/>
  <c r="BE293" i="6" s="1"/>
  <c r="BI290" i="6"/>
  <c r="BH290" i="6"/>
  <c r="BG290" i="6"/>
  <c r="BF290" i="6"/>
  <c r="T290" i="6"/>
  <c r="R290" i="6"/>
  <c r="P290" i="6"/>
  <c r="BK290" i="6"/>
  <c r="J290" i="6"/>
  <c r="BE290" i="6" s="1"/>
  <c r="BI287" i="6"/>
  <c r="BH287" i="6"/>
  <c r="BG287" i="6"/>
  <c r="BF287" i="6"/>
  <c r="T287" i="6"/>
  <c r="R287" i="6"/>
  <c r="P287" i="6"/>
  <c r="BK287" i="6"/>
  <c r="J287" i="6"/>
  <c r="BE287" i="6" s="1"/>
  <c r="BI284" i="6"/>
  <c r="BH284" i="6"/>
  <c r="BG284" i="6"/>
  <c r="BF284" i="6"/>
  <c r="T284" i="6"/>
  <c r="R284" i="6"/>
  <c r="P284" i="6"/>
  <c r="BK284" i="6"/>
  <c r="J284" i="6"/>
  <c r="BE284" i="6" s="1"/>
  <c r="BI283" i="6"/>
  <c r="BH283" i="6"/>
  <c r="BG283" i="6"/>
  <c r="BF283" i="6"/>
  <c r="T283" i="6"/>
  <c r="R283" i="6"/>
  <c r="P283" i="6"/>
  <c r="BK283" i="6"/>
  <c r="J283" i="6"/>
  <c r="BE283" i="6" s="1"/>
  <c r="BI280" i="6"/>
  <c r="BH280" i="6"/>
  <c r="BG280" i="6"/>
  <c r="BF280" i="6"/>
  <c r="BE280" i="6"/>
  <c r="T280" i="6"/>
  <c r="R280" i="6"/>
  <c r="P280" i="6"/>
  <c r="BK280" i="6"/>
  <c r="J280" i="6"/>
  <c r="BI277" i="6"/>
  <c r="BH277" i="6"/>
  <c r="BG277" i="6"/>
  <c r="BF277" i="6"/>
  <c r="T277" i="6"/>
  <c r="T276" i="6" s="1"/>
  <c r="R277" i="6"/>
  <c r="R276" i="6" s="1"/>
  <c r="P277" i="6"/>
  <c r="P276" i="6" s="1"/>
  <c r="BK277" i="6"/>
  <c r="BK276" i="6" s="1"/>
  <c r="J276" i="6" s="1"/>
  <c r="J77" i="6" s="1"/>
  <c r="J277" i="6"/>
  <c r="BE277" i="6" s="1"/>
  <c r="BI275" i="6"/>
  <c r="BH275" i="6"/>
  <c r="BG275" i="6"/>
  <c r="BF275" i="6"/>
  <c r="T275" i="6"/>
  <c r="R275" i="6"/>
  <c r="P275" i="6"/>
  <c r="BK275" i="6"/>
  <c r="J275" i="6"/>
  <c r="BE275" i="6" s="1"/>
  <c r="BI272" i="6"/>
  <c r="BH272" i="6"/>
  <c r="BG272" i="6"/>
  <c r="BF272" i="6"/>
  <c r="BE272" i="6"/>
  <c r="T272" i="6"/>
  <c r="T271" i="6" s="1"/>
  <c r="T270" i="6" s="1"/>
  <c r="R272" i="6"/>
  <c r="R271" i="6" s="1"/>
  <c r="R270" i="6" s="1"/>
  <c r="P272" i="6"/>
  <c r="P271" i="6" s="1"/>
  <c r="BK272" i="6"/>
  <c r="BK271" i="6" s="1"/>
  <c r="J272" i="6"/>
  <c r="BI269" i="6"/>
  <c r="BH269" i="6"/>
  <c r="BG269" i="6"/>
  <c r="BF269" i="6"/>
  <c r="BE269" i="6"/>
  <c r="T269" i="6"/>
  <c r="T268" i="6" s="1"/>
  <c r="R269" i="6"/>
  <c r="R268" i="6" s="1"/>
  <c r="P269" i="6"/>
  <c r="P268" i="6" s="1"/>
  <c r="BK269" i="6"/>
  <c r="BK268" i="6" s="1"/>
  <c r="J268" i="6" s="1"/>
  <c r="J74" i="6" s="1"/>
  <c r="J269" i="6"/>
  <c r="BI266" i="6"/>
  <c r="BH266" i="6"/>
  <c r="BG266" i="6"/>
  <c r="BF266" i="6"/>
  <c r="T266" i="6"/>
  <c r="R266" i="6"/>
  <c r="P266" i="6"/>
  <c r="BK266" i="6"/>
  <c r="J266" i="6"/>
  <c r="BE266" i="6" s="1"/>
  <c r="BI264" i="6"/>
  <c r="BH264" i="6"/>
  <c r="BG264" i="6"/>
  <c r="BF264" i="6"/>
  <c r="BE264" i="6"/>
  <c r="T264" i="6"/>
  <c r="R264" i="6"/>
  <c r="P264" i="6"/>
  <c r="BK264" i="6"/>
  <c r="J264" i="6"/>
  <c r="BI258" i="6"/>
  <c r="BH258" i="6"/>
  <c r="BG258" i="6"/>
  <c r="BF258" i="6"/>
  <c r="T258" i="6"/>
  <c r="R258" i="6"/>
  <c r="P258" i="6"/>
  <c r="BK258" i="6"/>
  <c r="J258" i="6"/>
  <c r="BE258" i="6" s="1"/>
  <c r="BI257" i="6"/>
  <c r="BH257" i="6"/>
  <c r="BG257" i="6"/>
  <c r="BF257" i="6"/>
  <c r="BE257" i="6"/>
  <c r="T257" i="6"/>
  <c r="T256" i="6" s="1"/>
  <c r="R257" i="6"/>
  <c r="R256" i="6" s="1"/>
  <c r="P257" i="6"/>
  <c r="P256" i="6" s="1"/>
  <c r="BK257" i="6"/>
  <c r="BK256" i="6" s="1"/>
  <c r="J256" i="6" s="1"/>
  <c r="J73" i="6" s="1"/>
  <c r="J257" i="6"/>
  <c r="BI253" i="6"/>
  <c r="BH253" i="6"/>
  <c r="BG253" i="6"/>
  <c r="BF253" i="6"/>
  <c r="T253" i="6"/>
  <c r="R253" i="6"/>
  <c r="P253" i="6"/>
  <c r="BK253" i="6"/>
  <c r="J253" i="6"/>
  <c r="BE253" i="6" s="1"/>
  <c r="BI250" i="6"/>
  <c r="BH250" i="6"/>
  <c r="BG250" i="6"/>
  <c r="BF250" i="6"/>
  <c r="T250" i="6"/>
  <c r="R250" i="6"/>
  <c r="P250" i="6"/>
  <c r="BK250" i="6"/>
  <c r="J250" i="6"/>
  <c r="BE250" i="6" s="1"/>
  <c r="BI247" i="6"/>
  <c r="BH247" i="6"/>
  <c r="BG247" i="6"/>
  <c r="BF247" i="6"/>
  <c r="BE247" i="6"/>
  <c r="T247" i="6"/>
  <c r="R247" i="6"/>
  <c r="P247" i="6"/>
  <c r="BK247" i="6"/>
  <c r="J247" i="6"/>
  <c r="BI244" i="6"/>
  <c r="BH244" i="6"/>
  <c r="BG244" i="6"/>
  <c r="BF244" i="6"/>
  <c r="BE244" i="6"/>
  <c r="T244" i="6"/>
  <c r="R244" i="6"/>
  <c r="P244" i="6"/>
  <c r="BK244" i="6"/>
  <c r="J244" i="6"/>
  <c r="BI241" i="6"/>
  <c r="BH241" i="6"/>
  <c r="BG241" i="6"/>
  <c r="BF241" i="6"/>
  <c r="BE241" i="6"/>
  <c r="T241" i="6"/>
  <c r="T240" i="6" s="1"/>
  <c r="R241" i="6"/>
  <c r="R240" i="6" s="1"/>
  <c r="P241" i="6"/>
  <c r="P240" i="6" s="1"/>
  <c r="BK241" i="6"/>
  <c r="BK240" i="6" s="1"/>
  <c r="J240" i="6" s="1"/>
  <c r="J72" i="6" s="1"/>
  <c r="J241" i="6"/>
  <c r="BI237" i="6"/>
  <c r="BH237" i="6"/>
  <c r="BG237" i="6"/>
  <c r="BF237" i="6"/>
  <c r="T237" i="6"/>
  <c r="R237" i="6"/>
  <c r="P237" i="6"/>
  <c r="BK237" i="6"/>
  <c r="J237" i="6"/>
  <c r="BE237" i="6" s="1"/>
  <c r="BI234" i="6"/>
  <c r="BH234" i="6"/>
  <c r="BG234" i="6"/>
  <c r="BF234" i="6"/>
  <c r="BE234" i="6"/>
  <c r="T234" i="6"/>
  <c r="R234" i="6"/>
  <c r="P234" i="6"/>
  <c r="BK234" i="6"/>
  <c r="J234" i="6"/>
  <c r="BI231" i="6"/>
  <c r="BH231" i="6"/>
  <c r="BG231" i="6"/>
  <c r="BF231" i="6"/>
  <c r="T231" i="6"/>
  <c r="R231" i="6"/>
  <c r="P231" i="6"/>
  <c r="BK231" i="6"/>
  <c r="J231" i="6"/>
  <c r="BE231" i="6" s="1"/>
  <c r="BI230" i="6"/>
  <c r="BH230" i="6"/>
  <c r="BG230" i="6"/>
  <c r="BF230" i="6"/>
  <c r="BE230" i="6"/>
  <c r="T230" i="6"/>
  <c r="R230" i="6"/>
  <c r="P230" i="6"/>
  <c r="BK230" i="6"/>
  <c r="J230" i="6"/>
  <c r="BI227" i="6"/>
  <c r="BH227" i="6"/>
  <c r="BG227" i="6"/>
  <c r="BF227" i="6"/>
  <c r="T227" i="6"/>
  <c r="R227" i="6"/>
  <c r="P227" i="6"/>
  <c r="BK227" i="6"/>
  <c r="J227" i="6"/>
  <c r="BE227" i="6" s="1"/>
  <c r="BI225" i="6"/>
  <c r="BH225" i="6"/>
  <c r="BG225" i="6"/>
  <c r="BF225" i="6"/>
  <c r="BE225" i="6"/>
  <c r="T225" i="6"/>
  <c r="R225" i="6"/>
  <c r="P225" i="6"/>
  <c r="BK225" i="6"/>
  <c r="J225" i="6"/>
  <c r="BI222" i="6"/>
  <c r="BH222" i="6"/>
  <c r="BG222" i="6"/>
  <c r="BF222" i="6"/>
  <c r="BE222" i="6"/>
  <c r="T222" i="6"/>
  <c r="R222" i="6"/>
  <c r="P222" i="6"/>
  <c r="BK222" i="6"/>
  <c r="J222" i="6"/>
  <c r="BI219" i="6"/>
  <c r="BH219" i="6"/>
  <c r="BG219" i="6"/>
  <c r="BF219" i="6"/>
  <c r="BE219" i="6"/>
  <c r="T219" i="6"/>
  <c r="T218" i="6" s="1"/>
  <c r="R219" i="6"/>
  <c r="R218" i="6" s="1"/>
  <c r="P219" i="6"/>
  <c r="P218" i="6" s="1"/>
  <c r="BK219" i="6"/>
  <c r="BK218" i="6" s="1"/>
  <c r="J218" i="6" s="1"/>
  <c r="J71" i="6" s="1"/>
  <c r="J219" i="6"/>
  <c r="BI216" i="6"/>
  <c r="BH216" i="6"/>
  <c r="BG216" i="6"/>
  <c r="BF216" i="6"/>
  <c r="T216" i="6"/>
  <c r="R216" i="6"/>
  <c r="P216" i="6"/>
  <c r="BK216" i="6"/>
  <c r="J216" i="6"/>
  <c r="BE216" i="6" s="1"/>
  <c r="BI214" i="6"/>
  <c r="BH214" i="6"/>
  <c r="BG214" i="6"/>
  <c r="BF214" i="6"/>
  <c r="T214" i="6"/>
  <c r="R214" i="6"/>
  <c r="P214" i="6"/>
  <c r="BK214" i="6"/>
  <c r="J214" i="6"/>
  <c r="BE214" i="6" s="1"/>
  <c r="BI208" i="6"/>
  <c r="BH208" i="6"/>
  <c r="BG208" i="6"/>
  <c r="BF208" i="6"/>
  <c r="T208" i="6"/>
  <c r="T207" i="6" s="1"/>
  <c r="R208" i="6"/>
  <c r="R207" i="6" s="1"/>
  <c r="P208" i="6"/>
  <c r="P207" i="6" s="1"/>
  <c r="BK208" i="6"/>
  <c r="BK207" i="6" s="1"/>
  <c r="J207" i="6" s="1"/>
  <c r="J70" i="6" s="1"/>
  <c r="J208" i="6"/>
  <c r="BE208" i="6" s="1"/>
  <c r="BI205" i="6"/>
  <c r="BH205" i="6"/>
  <c r="BG205" i="6"/>
  <c r="BF205" i="6"/>
  <c r="T205" i="6"/>
  <c r="R205" i="6"/>
  <c r="P205" i="6"/>
  <c r="BK205" i="6"/>
  <c r="J205" i="6"/>
  <c r="BE205" i="6" s="1"/>
  <c r="BI200" i="6"/>
  <c r="BH200" i="6"/>
  <c r="BG200" i="6"/>
  <c r="BF200" i="6"/>
  <c r="BE200" i="6"/>
  <c r="T200" i="6"/>
  <c r="R200" i="6"/>
  <c r="P200" i="6"/>
  <c r="BK200" i="6"/>
  <c r="J200" i="6"/>
  <c r="BI197" i="6"/>
  <c r="BH197" i="6"/>
  <c r="BG197" i="6"/>
  <c r="BF197" i="6"/>
  <c r="BE197" i="6"/>
  <c r="T197" i="6"/>
  <c r="R197" i="6"/>
  <c r="P197" i="6"/>
  <c r="BK197" i="6"/>
  <c r="J197" i="6"/>
  <c r="BI192" i="6"/>
  <c r="BH192" i="6"/>
  <c r="BG192" i="6"/>
  <c r="BF192" i="6"/>
  <c r="BE192" i="6"/>
  <c r="T192" i="6"/>
  <c r="T191" i="6" s="1"/>
  <c r="R192" i="6"/>
  <c r="R191" i="6" s="1"/>
  <c r="P192" i="6"/>
  <c r="P191" i="6" s="1"/>
  <c r="BK192" i="6"/>
  <c r="BK191" i="6" s="1"/>
  <c r="J191" i="6" s="1"/>
  <c r="J69" i="6" s="1"/>
  <c r="J192" i="6"/>
  <c r="BI188" i="6"/>
  <c r="BH188" i="6"/>
  <c r="BG188" i="6"/>
  <c r="BF188" i="6"/>
  <c r="T188" i="6"/>
  <c r="R188" i="6"/>
  <c r="P188" i="6"/>
  <c r="BK188" i="6"/>
  <c r="J188" i="6"/>
  <c r="BE188" i="6" s="1"/>
  <c r="BI186" i="6"/>
  <c r="BH186" i="6"/>
  <c r="BG186" i="6"/>
  <c r="BF186" i="6"/>
  <c r="T186" i="6"/>
  <c r="R186" i="6"/>
  <c r="P186" i="6"/>
  <c r="BK186" i="6"/>
  <c r="J186" i="6"/>
  <c r="BE186" i="6" s="1"/>
  <c r="BI184" i="6"/>
  <c r="BH184" i="6"/>
  <c r="BG184" i="6"/>
  <c r="BF184" i="6"/>
  <c r="T184" i="6"/>
  <c r="R184" i="6"/>
  <c r="P184" i="6"/>
  <c r="BK184" i="6"/>
  <c r="J184" i="6"/>
  <c r="BE184" i="6" s="1"/>
  <c r="BI181" i="6"/>
  <c r="BH181" i="6"/>
  <c r="BG181" i="6"/>
  <c r="BF181" i="6"/>
  <c r="T181" i="6"/>
  <c r="R181" i="6"/>
  <c r="P181" i="6"/>
  <c r="BK181" i="6"/>
  <c r="J181" i="6"/>
  <c r="BE181" i="6" s="1"/>
  <c r="BI178" i="6"/>
  <c r="BH178" i="6"/>
  <c r="BG178" i="6"/>
  <c r="BF178" i="6"/>
  <c r="T178" i="6"/>
  <c r="T177" i="6" s="1"/>
  <c r="R178" i="6"/>
  <c r="R177" i="6" s="1"/>
  <c r="P178" i="6"/>
  <c r="P177" i="6" s="1"/>
  <c r="BK178" i="6"/>
  <c r="BK177" i="6" s="1"/>
  <c r="J177" i="6" s="1"/>
  <c r="J68" i="6" s="1"/>
  <c r="J178" i="6"/>
  <c r="BE178" i="6" s="1"/>
  <c r="BI174" i="6"/>
  <c r="BH174" i="6"/>
  <c r="BG174" i="6"/>
  <c r="BF174" i="6"/>
  <c r="T174" i="6"/>
  <c r="R174" i="6"/>
  <c r="P174" i="6"/>
  <c r="BK174" i="6"/>
  <c r="J174" i="6"/>
  <c r="BE174" i="6" s="1"/>
  <c r="BI171" i="6"/>
  <c r="BH171" i="6"/>
  <c r="BG171" i="6"/>
  <c r="BF171" i="6"/>
  <c r="BE171" i="6"/>
  <c r="T171" i="6"/>
  <c r="R171" i="6"/>
  <c r="P171" i="6"/>
  <c r="BK171" i="6"/>
  <c r="J171" i="6"/>
  <c r="BI168" i="6"/>
  <c r="BH168" i="6"/>
  <c r="BG168" i="6"/>
  <c r="BF168" i="6"/>
  <c r="BE168" i="6"/>
  <c r="T168" i="6"/>
  <c r="R168" i="6"/>
  <c r="P168" i="6"/>
  <c r="BK168" i="6"/>
  <c r="J168" i="6"/>
  <c r="BI162" i="6"/>
  <c r="BH162" i="6"/>
  <c r="BG162" i="6"/>
  <c r="BF162" i="6"/>
  <c r="T162" i="6"/>
  <c r="R162" i="6"/>
  <c r="P162" i="6"/>
  <c r="BK162" i="6"/>
  <c r="J162" i="6"/>
  <c r="BE162" i="6" s="1"/>
  <c r="BI159" i="6"/>
  <c r="BH159" i="6"/>
  <c r="BG159" i="6"/>
  <c r="BF159" i="6"/>
  <c r="BE159" i="6"/>
  <c r="T159" i="6"/>
  <c r="R159" i="6"/>
  <c r="P159" i="6"/>
  <c r="BK159" i="6"/>
  <c r="J159" i="6"/>
  <c r="BI153" i="6"/>
  <c r="BH153" i="6"/>
  <c r="BG153" i="6"/>
  <c r="BF153" i="6"/>
  <c r="T153" i="6"/>
  <c r="T152" i="6" s="1"/>
  <c r="R153" i="6"/>
  <c r="P153" i="6"/>
  <c r="BK153" i="6"/>
  <c r="J153" i="6"/>
  <c r="BE153" i="6" s="1"/>
  <c r="BI150" i="6"/>
  <c r="BH150" i="6"/>
  <c r="BG150" i="6"/>
  <c r="BF150" i="6"/>
  <c r="T150" i="6"/>
  <c r="R150" i="6"/>
  <c r="P150" i="6"/>
  <c r="BK150" i="6"/>
  <c r="J150" i="6"/>
  <c r="BE150" i="6" s="1"/>
  <c r="BI144" i="6"/>
  <c r="BH144" i="6"/>
  <c r="BG144" i="6"/>
  <c r="BF144" i="6"/>
  <c r="T144" i="6"/>
  <c r="R144" i="6"/>
  <c r="P144" i="6"/>
  <c r="BK144" i="6"/>
  <c r="J144" i="6"/>
  <c r="BE144" i="6" s="1"/>
  <c r="BI142" i="6"/>
  <c r="BH142" i="6"/>
  <c r="BG142" i="6"/>
  <c r="BF142" i="6"/>
  <c r="T142" i="6"/>
  <c r="R142" i="6"/>
  <c r="P142" i="6"/>
  <c r="BK142" i="6"/>
  <c r="J142" i="6"/>
  <c r="BE142" i="6" s="1"/>
  <c r="BI140" i="6"/>
  <c r="BH140" i="6"/>
  <c r="BG140" i="6"/>
  <c r="BF140" i="6"/>
  <c r="T140" i="6"/>
  <c r="R140" i="6"/>
  <c r="P140" i="6"/>
  <c r="BK140" i="6"/>
  <c r="J140" i="6"/>
  <c r="BE140" i="6" s="1"/>
  <c r="BI138" i="6"/>
  <c r="BH138" i="6"/>
  <c r="BG138" i="6"/>
  <c r="BF138" i="6"/>
  <c r="BE138" i="6"/>
  <c r="T138" i="6"/>
  <c r="R138" i="6"/>
  <c r="P138" i="6"/>
  <c r="BK138" i="6"/>
  <c r="J138" i="6"/>
  <c r="BI136" i="6"/>
  <c r="BH136" i="6"/>
  <c r="BG136" i="6"/>
  <c r="BF136" i="6"/>
  <c r="T136" i="6"/>
  <c r="R136" i="6"/>
  <c r="P136" i="6"/>
  <c r="BK136" i="6"/>
  <c r="J136" i="6"/>
  <c r="BE136" i="6" s="1"/>
  <c r="BI132" i="6"/>
  <c r="BH132" i="6"/>
  <c r="BG132" i="6"/>
  <c r="BF132" i="6"/>
  <c r="BE132" i="6"/>
  <c r="T132" i="6"/>
  <c r="R132" i="6"/>
  <c r="P132" i="6"/>
  <c r="BK132" i="6"/>
  <c r="J132" i="6"/>
  <c r="BI130" i="6"/>
  <c r="BH130" i="6"/>
  <c r="BG130" i="6"/>
  <c r="BF130" i="6"/>
  <c r="T130" i="6"/>
  <c r="R130" i="6"/>
  <c r="P130" i="6"/>
  <c r="BK130" i="6"/>
  <c r="J130" i="6"/>
  <c r="BE130" i="6" s="1"/>
  <c r="BI128" i="6"/>
  <c r="BH128" i="6"/>
  <c r="BG128" i="6"/>
  <c r="BF128" i="6"/>
  <c r="BE128" i="6"/>
  <c r="T128" i="6"/>
  <c r="R128" i="6"/>
  <c r="P128" i="6"/>
  <c r="BK128" i="6"/>
  <c r="J128" i="6"/>
  <c r="BI125" i="6"/>
  <c r="BH125" i="6"/>
  <c r="BG125" i="6"/>
  <c r="BF125" i="6"/>
  <c r="T125" i="6"/>
  <c r="R125" i="6"/>
  <c r="P125" i="6"/>
  <c r="BK125" i="6"/>
  <c r="J125" i="6"/>
  <c r="BE125" i="6" s="1"/>
  <c r="BI124" i="6"/>
  <c r="BH124" i="6"/>
  <c r="BG124" i="6"/>
  <c r="BF124" i="6"/>
  <c r="BE124" i="6"/>
  <c r="T124" i="6"/>
  <c r="R124" i="6"/>
  <c r="P124" i="6"/>
  <c r="BK124" i="6"/>
  <c r="J124" i="6"/>
  <c r="BI121" i="6"/>
  <c r="BH121" i="6"/>
  <c r="BG121" i="6"/>
  <c r="BF121" i="6"/>
  <c r="T121" i="6"/>
  <c r="R121" i="6"/>
  <c r="P121" i="6"/>
  <c r="BK121" i="6"/>
  <c r="J121" i="6"/>
  <c r="BE121" i="6" s="1"/>
  <c r="BI119" i="6"/>
  <c r="BH119" i="6"/>
  <c r="BG119" i="6"/>
  <c r="BF119" i="6"/>
  <c r="BE119" i="6"/>
  <c r="T119" i="6"/>
  <c r="R119" i="6"/>
  <c r="P119" i="6"/>
  <c r="BK119" i="6"/>
  <c r="J119" i="6"/>
  <c r="BI116" i="6"/>
  <c r="BH116" i="6"/>
  <c r="BG116" i="6"/>
  <c r="BF116" i="6"/>
  <c r="T116" i="6"/>
  <c r="R116" i="6"/>
  <c r="P116" i="6"/>
  <c r="BK116" i="6"/>
  <c r="J116" i="6"/>
  <c r="BE116" i="6" s="1"/>
  <c r="BI113" i="6"/>
  <c r="BH113" i="6"/>
  <c r="BG113" i="6"/>
  <c r="BF113" i="6"/>
  <c r="BE113" i="6"/>
  <c r="T113" i="6"/>
  <c r="R113" i="6"/>
  <c r="P113" i="6"/>
  <c r="BK113" i="6"/>
  <c r="J113" i="6"/>
  <c r="BI111" i="6"/>
  <c r="BH111" i="6"/>
  <c r="BG111" i="6"/>
  <c r="BF111" i="6"/>
  <c r="T111" i="6"/>
  <c r="R111" i="6"/>
  <c r="P111" i="6"/>
  <c r="BK111" i="6"/>
  <c r="J111" i="6"/>
  <c r="BE111" i="6" s="1"/>
  <c r="BI106" i="6"/>
  <c r="BH106" i="6"/>
  <c r="BG106" i="6"/>
  <c r="BF106" i="6"/>
  <c r="BE106" i="6"/>
  <c r="T106" i="6"/>
  <c r="R106" i="6"/>
  <c r="R105" i="6" s="1"/>
  <c r="P106" i="6"/>
  <c r="P105" i="6" s="1"/>
  <c r="BK106" i="6"/>
  <c r="J106" i="6"/>
  <c r="J99" i="6"/>
  <c r="F99" i="6"/>
  <c r="J97" i="6"/>
  <c r="F97" i="6"/>
  <c r="E95" i="6"/>
  <c r="F60" i="6"/>
  <c r="J59" i="6"/>
  <c r="F59" i="6"/>
  <c r="F57" i="6"/>
  <c r="E55" i="6"/>
  <c r="J22" i="6"/>
  <c r="E22" i="6"/>
  <c r="F100" i="6" s="1"/>
  <c r="J21" i="6"/>
  <c r="J16" i="6"/>
  <c r="J57" i="6" s="1"/>
  <c r="E7" i="6"/>
  <c r="P113" i="5"/>
  <c r="R111" i="5"/>
  <c r="T106" i="5"/>
  <c r="J102" i="5"/>
  <c r="J67" i="5" s="1"/>
  <c r="P97" i="5"/>
  <c r="AY58" i="1"/>
  <c r="AX58" i="1"/>
  <c r="BI120" i="5"/>
  <c r="BH120" i="5"/>
  <c r="BG120" i="5"/>
  <c r="BF120" i="5"/>
  <c r="BE120" i="5"/>
  <c r="T120" i="5"/>
  <c r="R120" i="5"/>
  <c r="P120" i="5"/>
  <c r="P116" i="5" s="1"/>
  <c r="BK120" i="5"/>
  <c r="J120" i="5"/>
  <c r="BI117" i="5"/>
  <c r="BH117" i="5"/>
  <c r="BG117" i="5"/>
  <c r="BF117" i="5"/>
  <c r="T117" i="5"/>
  <c r="T116" i="5" s="1"/>
  <c r="R117" i="5"/>
  <c r="R116" i="5" s="1"/>
  <c r="P117" i="5"/>
  <c r="BK117" i="5"/>
  <c r="BK116" i="5" s="1"/>
  <c r="J116" i="5" s="1"/>
  <c r="J71" i="5" s="1"/>
  <c r="J117" i="5"/>
  <c r="BE117" i="5" s="1"/>
  <c r="BI114" i="5"/>
  <c r="BH114" i="5"/>
  <c r="BG114" i="5"/>
  <c r="BF114" i="5"/>
  <c r="T114" i="5"/>
  <c r="T113" i="5" s="1"/>
  <c r="R114" i="5"/>
  <c r="R113" i="5" s="1"/>
  <c r="P114" i="5"/>
  <c r="BK114" i="5"/>
  <c r="BK113" i="5" s="1"/>
  <c r="J113" i="5" s="1"/>
  <c r="J114" i="5"/>
  <c r="BE114" i="5" s="1"/>
  <c r="J70" i="5"/>
  <c r="BI112" i="5"/>
  <c r="BH112" i="5"/>
  <c r="BG112" i="5"/>
  <c r="BF112" i="5"/>
  <c r="T112" i="5"/>
  <c r="T111" i="5" s="1"/>
  <c r="R112" i="5"/>
  <c r="P112" i="5"/>
  <c r="P111" i="5" s="1"/>
  <c r="BK112" i="5"/>
  <c r="BK111" i="5" s="1"/>
  <c r="J111" i="5" s="1"/>
  <c r="J69" i="5" s="1"/>
  <c r="J112" i="5"/>
  <c r="BE112" i="5" s="1"/>
  <c r="BI110" i="5"/>
  <c r="BH110" i="5"/>
  <c r="BG110" i="5"/>
  <c r="BF110" i="5"/>
  <c r="BE110" i="5"/>
  <c r="T110" i="5"/>
  <c r="R110" i="5"/>
  <c r="P110" i="5"/>
  <c r="BK110" i="5"/>
  <c r="J110" i="5"/>
  <c r="BI109" i="5"/>
  <c r="BH109" i="5"/>
  <c r="BG109" i="5"/>
  <c r="BF109" i="5"/>
  <c r="T109" i="5"/>
  <c r="R109" i="5"/>
  <c r="P109" i="5"/>
  <c r="BK109" i="5"/>
  <c r="J109" i="5"/>
  <c r="BE109" i="5" s="1"/>
  <c r="BI108" i="5"/>
  <c r="BH108" i="5"/>
  <c r="BG108" i="5"/>
  <c r="BF108" i="5"/>
  <c r="BE108" i="5"/>
  <c r="T108" i="5"/>
  <c r="R108" i="5"/>
  <c r="P108" i="5"/>
  <c r="BK108" i="5"/>
  <c r="BK106" i="5" s="1"/>
  <c r="J106" i="5" s="1"/>
  <c r="J68" i="5" s="1"/>
  <c r="J108" i="5"/>
  <c r="BI107" i="5"/>
  <c r="BH107" i="5"/>
  <c r="BG107" i="5"/>
  <c r="BF107" i="5"/>
  <c r="T107" i="5"/>
  <c r="R107" i="5"/>
  <c r="R106" i="5" s="1"/>
  <c r="P107" i="5"/>
  <c r="P106" i="5" s="1"/>
  <c r="BK107" i="5"/>
  <c r="J107" i="5"/>
  <c r="BE107" i="5" s="1"/>
  <c r="BI105" i="5"/>
  <c r="BH105" i="5"/>
  <c r="BG105" i="5"/>
  <c r="BF105" i="5"/>
  <c r="T105" i="5"/>
  <c r="R105" i="5"/>
  <c r="P105" i="5"/>
  <c r="BK105" i="5"/>
  <c r="J105" i="5"/>
  <c r="BE105" i="5" s="1"/>
  <c r="BI104" i="5"/>
  <c r="BH104" i="5"/>
  <c r="BG104" i="5"/>
  <c r="BF104" i="5"/>
  <c r="T104" i="5"/>
  <c r="R104" i="5"/>
  <c r="P104" i="5"/>
  <c r="BK104" i="5"/>
  <c r="J104" i="5"/>
  <c r="BE104" i="5" s="1"/>
  <c r="BI103" i="5"/>
  <c r="BH103" i="5"/>
  <c r="BG103" i="5"/>
  <c r="BF103" i="5"/>
  <c r="T103" i="5"/>
  <c r="R103" i="5"/>
  <c r="R102" i="5" s="1"/>
  <c r="P103" i="5"/>
  <c r="P102" i="5" s="1"/>
  <c r="BK103" i="5"/>
  <c r="BK102" i="5" s="1"/>
  <c r="J103" i="5"/>
  <c r="BE103" i="5" s="1"/>
  <c r="BI101" i="5"/>
  <c r="BH101" i="5"/>
  <c r="BG101" i="5"/>
  <c r="BF101" i="5"/>
  <c r="BE101" i="5"/>
  <c r="T101" i="5"/>
  <c r="R101" i="5"/>
  <c r="P101" i="5"/>
  <c r="BK101" i="5"/>
  <c r="J101" i="5"/>
  <c r="BI100" i="5"/>
  <c r="BH100" i="5"/>
  <c r="BG100" i="5"/>
  <c r="BF100" i="5"/>
  <c r="T100" i="5"/>
  <c r="R100" i="5"/>
  <c r="P100" i="5"/>
  <c r="BK100" i="5"/>
  <c r="J100" i="5"/>
  <c r="BE100" i="5" s="1"/>
  <c r="BI99" i="5"/>
  <c r="BH99" i="5"/>
  <c r="BG99" i="5"/>
  <c r="BF99" i="5"/>
  <c r="BE99" i="5"/>
  <c r="T99" i="5"/>
  <c r="R99" i="5"/>
  <c r="P99" i="5"/>
  <c r="BK99" i="5"/>
  <c r="J99" i="5"/>
  <c r="BI98" i="5"/>
  <c r="BH98" i="5"/>
  <c r="F37" i="5" s="1"/>
  <c r="BC58" i="1" s="1"/>
  <c r="BG98" i="5"/>
  <c r="F36" i="5" s="1"/>
  <c r="BB58" i="1" s="1"/>
  <c r="BF98" i="5"/>
  <c r="J35" i="5" s="1"/>
  <c r="AW58" i="1" s="1"/>
  <c r="T98" i="5"/>
  <c r="T97" i="5" s="1"/>
  <c r="R98" i="5"/>
  <c r="R97" i="5" s="1"/>
  <c r="R96" i="5" s="1"/>
  <c r="R95" i="5" s="1"/>
  <c r="P98" i="5"/>
  <c r="BK98" i="5"/>
  <c r="BK97" i="5" s="1"/>
  <c r="J98" i="5"/>
  <c r="BE98" i="5" s="1"/>
  <c r="F34" i="5" s="1"/>
  <c r="AZ58" i="1" s="1"/>
  <c r="AZ55" i="1" s="1"/>
  <c r="AV55" i="1" s="1"/>
  <c r="J91" i="5"/>
  <c r="F91" i="5"/>
  <c r="F89" i="5"/>
  <c r="E87" i="5"/>
  <c r="E81" i="5"/>
  <c r="J59" i="5"/>
  <c r="F59" i="5"/>
  <c r="F57" i="5"/>
  <c r="E55" i="5"/>
  <c r="E49" i="5"/>
  <c r="J22" i="5"/>
  <c r="E22" i="5"/>
  <c r="F60" i="5" s="1"/>
  <c r="J21" i="5"/>
  <c r="J16" i="5"/>
  <c r="J89" i="5" s="1"/>
  <c r="E7" i="5"/>
  <c r="P92" i="4"/>
  <c r="P91" i="4" s="1"/>
  <c r="P90" i="4" s="1"/>
  <c r="AU57" i="1" s="1"/>
  <c r="T90" i="4"/>
  <c r="AY57" i="1"/>
  <c r="AX57" i="1"/>
  <c r="F38" i="4"/>
  <c r="BD57" i="1" s="1"/>
  <c r="F37" i="4"/>
  <c r="BC57" i="1" s="1"/>
  <c r="F36" i="4"/>
  <c r="BB57" i="1" s="1"/>
  <c r="F34" i="4"/>
  <c r="AZ57" i="1" s="1"/>
  <c r="BI93" i="4"/>
  <c r="BH93" i="4"/>
  <c r="BG93" i="4"/>
  <c r="BF93" i="4"/>
  <c r="T93" i="4"/>
  <c r="T92" i="4" s="1"/>
  <c r="T91" i="4" s="1"/>
  <c r="R93" i="4"/>
  <c r="R92" i="4" s="1"/>
  <c r="R91" i="4" s="1"/>
  <c r="R90" i="4" s="1"/>
  <c r="P93" i="4"/>
  <c r="BK93" i="4"/>
  <c r="BK92" i="4" s="1"/>
  <c r="J93" i="4"/>
  <c r="BE93" i="4" s="1"/>
  <c r="J34" i="4" s="1"/>
  <c r="AV57" i="1" s="1"/>
  <c r="J86" i="4"/>
  <c r="F86" i="4"/>
  <c r="J84" i="4"/>
  <c r="F84" i="4"/>
  <c r="E82" i="4"/>
  <c r="F60" i="4"/>
  <c r="J59" i="4"/>
  <c r="F59" i="4"/>
  <c r="F57" i="4"/>
  <c r="E55" i="4"/>
  <c r="J22" i="4"/>
  <c r="E22" i="4"/>
  <c r="F87" i="4" s="1"/>
  <c r="J21" i="4"/>
  <c r="J16" i="4"/>
  <c r="J57" i="4" s="1"/>
  <c r="E7" i="4"/>
  <c r="P96" i="3"/>
  <c r="R94" i="3"/>
  <c r="AY56" i="1"/>
  <c r="AX56" i="1"/>
  <c r="BI113" i="3"/>
  <c r="BH113" i="3"/>
  <c r="BG113" i="3"/>
  <c r="BF113" i="3"/>
  <c r="T113" i="3"/>
  <c r="R113" i="3"/>
  <c r="P113" i="3"/>
  <c r="BK113" i="3"/>
  <c r="J113" i="3"/>
  <c r="BE113" i="3" s="1"/>
  <c r="BI111" i="3"/>
  <c r="BH111" i="3"/>
  <c r="BG111" i="3"/>
  <c r="BF111" i="3"/>
  <c r="BE111" i="3"/>
  <c r="T111" i="3"/>
  <c r="R111" i="3"/>
  <c r="P111" i="3"/>
  <c r="BK111" i="3"/>
  <c r="J111" i="3"/>
  <c r="BI108" i="3"/>
  <c r="BH108" i="3"/>
  <c r="BG108" i="3"/>
  <c r="BF108" i="3"/>
  <c r="T108" i="3"/>
  <c r="R108" i="3"/>
  <c r="P108" i="3"/>
  <c r="BK108" i="3"/>
  <c r="J108" i="3"/>
  <c r="BE108" i="3" s="1"/>
  <c r="BI105" i="3"/>
  <c r="BH105" i="3"/>
  <c r="BG105" i="3"/>
  <c r="BF105" i="3"/>
  <c r="BE105" i="3"/>
  <c r="T105" i="3"/>
  <c r="R105" i="3"/>
  <c r="P105" i="3"/>
  <c r="BK105" i="3"/>
  <c r="J105" i="3"/>
  <c r="BI102" i="3"/>
  <c r="BH102" i="3"/>
  <c r="BG102" i="3"/>
  <c r="BF102" i="3"/>
  <c r="T102" i="3"/>
  <c r="R102" i="3"/>
  <c r="P102" i="3"/>
  <c r="BK102" i="3"/>
  <c r="J102" i="3"/>
  <c r="BE102" i="3" s="1"/>
  <c r="BI99" i="3"/>
  <c r="BH99" i="3"/>
  <c r="BG99" i="3"/>
  <c r="BF99" i="3"/>
  <c r="BE99" i="3"/>
  <c r="T99" i="3"/>
  <c r="T98" i="3" s="1"/>
  <c r="R99" i="3"/>
  <c r="P99" i="3"/>
  <c r="P98" i="3" s="1"/>
  <c r="BK99" i="3"/>
  <c r="J99" i="3"/>
  <c r="BI97" i="3"/>
  <c r="BH97" i="3"/>
  <c r="F37" i="3" s="1"/>
  <c r="BC56" i="1" s="1"/>
  <c r="BC55" i="1" s="1"/>
  <c r="AY55" i="1" s="1"/>
  <c r="BG97" i="3"/>
  <c r="BF97" i="3"/>
  <c r="F35" i="3" s="1"/>
  <c r="BA56" i="1" s="1"/>
  <c r="T97" i="3"/>
  <c r="T96" i="3" s="1"/>
  <c r="R97" i="3"/>
  <c r="R96" i="3" s="1"/>
  <c r="P97" i="3"/>
  <c r="BK97" i="3"/>
  <c r="BK96" i="3" s="1"/>
  <c r="J96" i="3" s="1"/>
  <c r="J67" i="3" s="1"/>
  <c r="J97" i="3"/>
  <c r="BE97" i="3" s="1"/>
  <c r="BI95" i="3"/>
  <c r="F38" i="3" s="1"/>
  <c r="BD56" i="1" s="1"/>
  <c r="BH95" i="3"/>
  <c r="BG95" i="3"/>
  <c r="BF95" i="3"/>
  <c r="J35" i="3" s="1"/>
  <c r="AW56" i="1" s="1"/>
  <c r="T95" i="3"/>
  <c r="T94" i="3" s="1"/>
  <c r="T93" i="3" s="1"/>
  <c r="T92" i="3" s="1"/>
  <c r="R95" i="3"/>
  <c r="P95" i="3"/>
  <c r="P94" i="3" s="1"/>
  <c r="BK95" i="3"/>
  <c r="BK94" i="3" s="1"/>
  <c r="J94" i="3" s="1"/>
  <c r="J66" i="3" s="1"/>
  <c r="J95" i="3"/>
  <c r="BE95" i="3" s="1"/>
  <c r="F34" i="3" s="1"/>
  <c r="AZ56" i="1" s="1"/>
  <c r="J88" i="3"/>
  <c r="F88" i="3"/>
  <c r="F86" i="3"/>
  <c r="E84" i="3"/>
  <c r="E78" i="3"/>
  <c r="J59" i="3"/>
  <c r="F59" i="3"/>
  <c r="F57" i="3"/>
  <c r="E55" i="3"/>
  <c r="E49" i="3"/>
  <c r="J22" i="3"/>
  <c r="E22" i="3"/>
  <c r="F60" i="3" s="1"/>
  <c r="J21" i="3"/>
  <c r="J16" i="3"/>
  <c r="J86" i="3" s="1"/>
  <c r="E7" i="3"/>
  <c r="BK333" i="2"/>
  <c r="J333" i="2" s="1"/>
  <c r="J190" i="2"/>
  <c r="BK160" i="2"/>
  <c r="J160" i="2" s="1"/>
  <c r="J68" i="2" s="1"/>
  <c r="AY54" i="1"/>
  <c r="AX54" i="1"/>
  <c r="BI369" i="2"/>
  <c r="BH369" i="2"/>
  <c r="BG369" i="2"/>
  <c r="BF369" i="2"/>
  <c r="T369" i="2"/>
  <c r="T368" i="2" s="1"/>
  <c r="R369" i="2"/>
  <c r="R368" i="2" s="1"/>
  <c r="P369" i="2"/>
  <c r="P368" i="2" s="1"/>
  <c r="BK369" i="2"/>
  <c r="BK368" i="2" s="1"/>
  <c r="J368" i="2" s="1"/>
  <c r="J78" i="2" s="1"/>
  <c r="J369" i="2"/>
  <c r="BE369" i="2" s="1"/>
  <c r="BI365" i="2"/>
  <c r="BH365" i="2"/>
  <c r="BG365" i="2"/>
  <c r="BF365" i="2"/>
  <c r="BE365" i="2"/>
  <c r="T365" i="2"/>
  <c r="R365" i="2"/>
  <c r="P365" i="2"/>
  <c r="BK365" i="2"/>
  <c r="J365" i="2"/>
  <c r="BI362" i="2"/>
  <c r="BH362" i="2"/>
  <c r="BG362" i="2"/>
  <c r="BF362" i="2"/>
  <c r="T362" i="2"/>
  <c r="R362" i="2"/>
  <c r="P362" i="2"/>
  <c r="BK362" i="2"/>
  <c r="J362" i="2"/>
  <c r="BE362" i="2" s="1"/>
  <c r="BI359" i="2"/>
  <c r="BH359" i="2"/>
  <c r="BG359" i="2"/>
  <c r="BF359" i="2"/>
  <c r="BE359" i="2"/>
  <c r="T359" i="2"/>
  <c r="R359" i="2"/>
  <c r="P359" i="2"/>
  <c r="BK359" i="2"/>
  <c r="J359" i="2"/>
  <c r="BI356" i="2"/>
  <c r="BH356" i="2"/>
  <c r="BG356" i="2"/>
  <c r="BF356" i="2"/>
  <c r="T356" i="2"/>
  <c r="R356" i="2"/>
  <c r="R340" i="2" s="1"/>
  <c r="P356" i="2"/>
  <c r="BK356" i="2"/>
  <c r="J356" i="2"/>
  <c r="BE356" i="2" s="1"/>
  <c r="BI353" i="2"/>
  <c r="BH353" i="2"/>
  <c r="BG353" i="2"/>
  <c r="BF353" i="2"/>
  <c r="BE353" i="2"/>
  <c r="T353" i="2"/>
  <c r="R353" i="2"/>
  <c r="P353" i="2"/>
  <c r="BK353" i="2"/>
  <c r="J353" i="2"/>
  <c r="BI350" i="2"/>
  <c r="BH350" i="2"/>
  <c r="BG350" i="2"/>
  <c r="BF350" i="2"/>
  <c r="T350" i="2"/>
  <c r="R350" i="2"/>
  <c r="P350" i="2"/>
  <c r="BK350" i="2"/>
  <c r="J350" i="2"/>
  <c r="BE350" i="2" s="1"/>
  <c r="BI341" i="2"/>
  <c r="BH341" i="2"/>
  <c r="BG341" i="2"/>
  <c r="BF341" i="2"/>
  <c r="BE341" i="2"/>
  <c r="T341" i="2"/>
  <c r="T340" i="2" s="1"/>
  <c r="R341" i="2"/>
  <c r="P341" i="2"/>
  <c r="P340" i="2" s="1"/>
  <c r="BK341" i="2"/>
  <c r="J341" i="2"/>
  <c r="BI337" i="2"/>
  <c r="BH337" i="2"/>
  <c r="BG337" i="2"/>
  <c r="BF337" i="2"/>
  <c r="T337" i="2"/>
  <c r="T333" i="2" s="1"/>
  <c r="R337" i="2"/>
  <c r="P337" i="2"/>
  <c r="BK337" i="2"/>
  <c r="J337" i="2"/>
  <c r="BE337" i="2" s="1"/>
  <c r="BI334" i="2"/>
  <c r="BH334" i="2"/>
  <c r="BG334" i="2"/>
  <c r="BF334" i="2"/>
  <c r="T334" i="2"/>
  <c r="R334" i="2"/>
  <c r="R333" i="2" s="1"/>
  <c r="P334" i="2"/>
  <c r="P333" i="2" s="1"/>
  <c r="BK334" i="2"/>
  <c r="J334" i="2"/>
  <c r="BE334" i="2" s="1"/>
  <c r="J76" i="2"/>
  <c r="BI332" i="2"/>
  <c r="BH332" i="2"/>
  <c r="BG332" i="2"/>
  <c r="BF332" i="2"/>
  <c r="BE332" i="2"/>
  <c r="T332" i="2"/>
  <c r="R332" i="2"/>
  <c r="P332" i="2"/>
  <c r="BK332" i="2"/>
  <c r="J332" i="2"/>
  <c r="BI329" i="2"/>
  <c r="BH329" i="2"/>
  <c r="BG329" i="2"/>
  <c r="BF329" i="2"/>
  <c r="T329" i="2"/>
  <c r="R329" i="2"/>
  <c r="P329" i="2"/>
  <c r="BK329" i="2"/>
  <c r="J329" i="2"/>
  <c r="BE329" i="2" s="1"/>
  <c r="BI326" i="2"/>
  <c r="BH326" i="2"/>
  <c r="BG326" i="2"/>
  <c r="BF326" i="2"/>
  <c r="BE326" i="2"/>
  <c r="T326" i="2"/>
  <c r="R326" i="2"/>
  <c r="P326" i="2"/>
  <c r="BK326" i="2"/>
  <c r="J326" i="2"/>
  <c r="BI321" i="2"/>
  <c r="BH321" i="2"/>
  <c r="BG321" i="2"/>
  <c r="BF321" i="2"/>
  <c r="T321" i="2"/>
  <c r="R321" i="2"/>
  <c r="P321" i="2"/>
  <c r="BK321" i="2"/>
  <c r="J321" i="2"/>
  <c r="BE321" i="2" s="1"/>
  <c r="BI318" i="2"/>
  <c r="BH318" i="2"/>
  <c r="BG318" i="2"/>
  <c r="BF318" i="2"/>
  <c r="BE318" i="2"/>
  <c r="T318" i="2"/>
  <c r="R318" i="2"/>
  <c r="P318" i="2"/>
  <c r="BK318" i="2"/>
  <c r="J318" i="2"/>
  <c r="BI315" i="2"/>
  <c r="BH315" i="2"/>
  <c r="BG315" i="2"/>
  <c r="BF315" i="2"/>
  <c r="T315" i="2"/>
  <c r="R315" i="2"/>
  <c r="P315" i="2"/>
  <c r="BK315" i="2"/>
  <c r="J315" i="2"/>
  <c r="BE315" i="2" s="1"/>
  <c r="BI312" i="2"/>
  <c r="BH312" i="2"/>
  <c r="BG312" i="2"/>
  <c r="BF312" i="2"/>
  <c r="BE312" i="2"/>
  <c r="T312" i="2"/>
  <c r="R312" i="2"/>
  <c r="P312" i="2"/>
  <c r="BK312" i="2"/>
  <c r="J312" i="2"/>
  <c r="BI309" i="2"/>
  <c r="BH309" i="2"/>
  <c r="BG309" i="2"/>
  <c r="BF309" i="2"/>
  <c r="BE309" i="2"/>
  <c r="T309" i="2"/>
  <c r="R309" i="2"/>
  <c r="P309" i="2"/>
  <c r="BK309" i="2"/>
  <c r="J309" i="2"/>
  <c r="BI306" i="2"/>
  <c r="BH306" i="2"/>
  <c r="BG306" i="2"/>
  <c r="BF306" i="2"/>
  <c r="BE306" i="2"/>
  <c r="T306" i="2"/>
  <c r="R306" i="2"/>
  <c r="P306" i="2"/>
  <c r="BK306" i="2"/>
  <c r="J306" i="2"/>
  <c r="BI303" i="2"/>
  <c r="BH303" i="2"/>
  <c r="BG303" i="2"/>
  <c r="BF303" i="2"/>
  <c r="BE303" i="2"/>
  <c r="T303" i="2"/>
  <c r="R303" i="2"/>
  <c r="P303" i="2"/>
  <c r="BK303" i="2"/>
  <c r="J303" i="2"/>
  <c r="BI300" i="2"/>
  <c r="BH300" i="2"/>
  <c r="BG300" i="2"/>
  <c r="BF300" i="2"/>
  <c r="BE300" i="2"/>
  <c r="T300" i="2"/>
  <c r="R300" i="2"/>
  <c r="P300" i="2"/>
  <c r="BK300" i="2"/>
  <c r="J300" i="2"/>
  <c r="BI297" i="2"/>
  <c r="BH297" i="2"/>
  <c r="BG297" i="2"/>
  <c r="BF297" i="2"/>
  <c r="BE297" i="2"/>
  <c r="T297" i="2"/>
  <c r="R297" i="2"/>
  <c r="P297" i="2"/>
  <c r="BK297" i="2"/>
  <c r="J297" i="2"/>
  <c r="BI295" i="2"/>
  <c r="BH295" i="2"/>
  <c r="BG295" i="2"/>
  <c r="BF295" i="2"/>
  <c r="BE295" i="2"/>
  <c r="T295" i="2"/>
  <c r="R295" i="2"/>
  <c r="P295" i="2"/>
  <c r="BK295" i="2"/>
  <c r="J295" i="2"/>
  <c r="BI293" i="2"/>
  <c r="BH293" i="2"/>
  <c r="BG293" i="2"/>
  <c r="BF293" i="2"/>
  <c r="BE293" i="2"/>
  <c r="T293" i="2"/>
  <c r="R293" i="2"/>
  <c r="P293" i="2"/>
  <c r="BK293" i="2"/>
  <c r="J293" i="2"/>
  <c r="BI290" i="2"/>
  <c r="BH290" i="2"/>
  <c r="BG290" i="2"/>
  <c r="BF290" i="2"/>
  <c r="BE290" i="2"/>
  <c r="T290" i="2"/>
  <c r="R290" i="2"/>
  <c r="P290" i="2"/>
  <c r="BK290" i="2"/>
  <c r="J290" i="2"/>
  <c r="BI287" i="2"/>
  <c r="BH287" i="2"/>
  <c r="BG287" i="2"/>
  <c r="BF287" i="2"/>
  <c r="BE287" i="2"/>
  <c r="T287" i="2"/>
  <c r="R287" i="2"/>
  <c r="P287" i="2"/>
  <c r="BK287" i="2"/>
  <c r="J287" i="2"/>
  <c r="BI285" i="2"/>
  <c r="BH285" i="2"/>
  <c r="BG285" i="2"/>
  <c r="BF285" i="2"/>
  <c r="BE285" i="2"/>
  <c r="T285" i="2"/>
  <c r="R285" i="2"/>
  <c r="P285" i="2"/>
  <c r="BK285" i="2"/>
  <c r="J285" i="2"/>
  <c r="BI282" i="2"/>
  <c r="BH282" i="2"/>
  <c r="BG282" i="2"/>
  <c r="BF282" i="2"/>
  <c r="BE282" i="2"/>
  <c r="T282" i="2"/>
  <c r="R282" i="2"/>
  <c r="P282" i="2"/>
  <c r="BK282" i="2"/>
  <c r="J282" i="2"/>
  <c r="BI276" i="2"/>
  <c r="BH276" i="2"/>
  <c r="BG276" i="2"/>
  <c r="BF276" i="2"/>
  <c r="BE276" i="2"/>
  <c r="T276" i="2"/>
  <c r="R276" i="2"/>
  <c r="P276" i="2"/>
  <c r="BK276" i="2"/>
  <c r="J276" i="2"/>
  <c r="BI271" i="2"/>
  <c r="BH271" i="2"/>
  <c r="BG271" i="2"/>
  <c r="BF271" i="2"/>
  <c r="BE271" i="2"/>
  <c r="T271" i="2"/>
  <c r="R271" i="2"/>
  <c r="P271" i="2"/>
  <c r="BK271" i="2"/>
  <c r="J271" i="2"/>
  <c r="BI265" i="2"/>
  <c r="BH265" i="2"/>
  <c r="BG265" i="2"/>
  <c r="BF265" i="2"/>
  <c r="BE265" i="2"/>
  <c r="T265" i="2"/>
  <c r="R265" i="2"/>
  <c r="P265" i="2"/>
  <c r="BK265" i="2"/>
  <c r="J265" i="2"/>
  <c r="BI259" i="2"/>
  <c r="BH259" i="2"/>
  <c r="BG259" i="2"/>
  <c r="BF259" i="2"/>
  <c r="BE259" i="2"/>
  <c r="T259" i="2"/>
  <c r="R259" i="2"/>
  <c r="P259" i="2"/>
  <c r="BK259" i="2"/>
  <c r="J259" i="2"/>
  <c r="BI253" i="2"/>
  <c r="BH253" i="2"/>
  <c r="BG253" i="2"/>
  <c r="BF253" i="2"/>
  <c r="BE253" i="2"/>
  <c r="T253" i="2"/>
  <c r="R253" i="2"/>
  <c r="P253" i="2"/>
  <c r="BK253" i="2"/>
  <c r="J253" i="2"/>
  <c r="BI250" i="2"/>
  <c r="BH250" i="2"/>
  <c r="BG250" i="2"/>
  <c r="BF250" i="2"/>
  <c r="BE250" i="2"/>
  <c r="T250" i="2"/>
  <c r="R250" i="2"/>
  <c r="P250" i="2"/>
  <c r="BK250" i="2"/>
  <c r="J250" i="2"/>
  <c r="BI247" i="2"/>
  <c r="BH247" i="2"/>
  <c r="BG247" i="2"/>
  <c r="BF247" i="2"/>
  <c r="BE247" i="2"/>
  <c r="T247" i="2"/>
  <c r="R247" i="2"/>
  <c r="P247" i="2"/>
  <c r="BK247" i="2"/>
  <c r="J247" i="2"/>
  <c r="BI244" i="2"/>
  <c r="BH244" i="2"/>
  <c r="BG244" i="2"/>
  <c r="BF244" i="2"/>
  <c r="BE244" i="2"/>
  <c r="T244" i="2"/>
  <c r="R244" i="2"/>
  <c r="P244" i="2"/>
  <c r="BK244" i="2"/>
  <c r="J244" i="2"/>
  <c r="BI241" i="2"/>
  <c r="BH241" i="2"/>
  <c r="BG241" i="2"/>
  <c r="BF241" i="2"/>
  <c r="BE241" i="2"/>
  <c r="T241" i="2"/>
  <c r="R241" i="2"/>
  <c r="P241" i="2"/>
  <c r="BK241" i="2"/>
  <c r="J241" i="2"/>
  <c r="BI238" i="2"/>
  <c r="BH238" i="2"/>
  <c r="BG238" i="2"/>
  <c r="BF238" i="2"/>
  <c r="BE238" i="2"/>
  <c r="T238" i="2"/>
  <c r="R238" i="2"/>
  <c r="P238" i="2"/>
  <c r="BK238" i="2"/>
  <c r="J238" i="2"/>
  <c r="BI235" i="2"/>
  <c r="BH235" i="2"/>
  <c r="BG235" i="2"/>
  <c r="BF235" i="2"/>
  <c r="BE235" i="2"/>
  <c r="T235" i="2"/>
  <c r="R235" i="2"/>
  <c r="P235" i="2"/>
  <c r="BK235" i="2"/>
  <c r="J235" i="2"/>
  <c r="BI232" i="2"/>
  <c r="BH232" i="2"/>
  <c r="BG232" i="2"/>
  <c r="BF232" i="2"/>
  <c r="BE232" i="2"/>
  <c r="T232" i="2"/>
  <c r="R232" i="2"/>
  <c r="P232" i="2"/>
  <c r="BK232" i="2"/>
  <c r="J232" i="2"/>
  <c r="BI229" i="2"/>
  <c r="BH229" i="2"/>
  <c r="BG229" i="2"/>
  <c r="BF229" i="2"/>
  <c r="BE229" i="2"/>
  <c r="T229" i="2"/>
  <c r="T228" i="2" s="1"/>
  <c r="R229" i="2"/>
  <c r="R228" i="2" s="1"/>
  <c r="P229" i="2"/>
  <c r="BK229" i="2"/>
  <c r="J229" i="2"/>
  <c r="BI226" i="2"/>
  <c r="BH226" i="2"/>
  <c r="BG226" i="2"/>
  <c r="BF226" i="2"/>
  <c r="T226" i="2"/>
  <c r="R226" i="2"/>
  <c r="P226" i="2"/>
  <c r="BK226" i="2"/>
  <c r="J226" i="2"/>
  <c r="BE226" i="2" s="1"/>
  <c r="BI223" i="2"/>
  <c r="BH223" i="2"/>
  <c r="BG223" i="2"/>
  <c r="BF223" i="2"/>
  <c r="T223" i="2"/>
  <c r="R223" i="2"/>
  <c r="P223" i="2"/>
  <c r="BK223" i="2"/>
  <c r="J223" i="2"/>
  <c r="BE223" i="2" s="1"/>
  <c r="BI220" i="2"/>
  <c r="BH220" i="2"/>
  <c r="BG220" i="2"/>
  <c r="BF220" i="2"/>
  <c r="T220" i="2"/>
  <c r="R220" i="2"/>
  <c r="P220" i="2"/>
  <c r="BK220" i="2"/>
  <c r="J220" i="2"/>
  <c r="BE220" i="2" s="1"/>
  <c r="BI217" i="2"/>
  <c r="BH217" i="2"/>
  <c r="BG217" i="2"/>
  <c r="BF217" i="2"/>
  <c r="T217" i="2"/>
  <c r="R217" i="2"/>
  <c r="P217" i="2"/>
  <c r="BK217" i="2"/>
  <c r="J217" i="2"/>
  <c r="BE217" i="2" s="1"/>
  <c r="BI212" i="2"/>
  <c r="BH212" i="2"/>
  <c r="BG212" i="2"/>
  <c r="BF212" i="2"/>
  <c r="T212" i="2"/>
  <c r="R212" i="2"/>
  <c r="P212" i="2"/>
  <c r="BK212" i="2"/>
  <c r="J212" i="2"/>
  <c r="BE212" i="2" s="1"/>
  <c r="BI209" i="2"/>
  <c r="BH209" i="2"/>
  <c r="BG209" i="2"/>
  <c r="BF209" i="2"/>
  <c r="T209" i="2"/>
  <c r="R209" i="2"/>
  <c r="P209" i="2"/>
  <c r="BK209" i="2"/>
  <c r="J209" i="2"/>
  <c r="BE209" i="2" s="1"/>
  <c r="BI206" i="2"/>
  <c r="BH206" i="2"/>
  <c r="BG206" i="2"/>
  <c r="BF206" i="2"/>
  <c r="T206" i="2"/>
  <c r="R206" i="2"/>
  <c r="P206" i="2"/>
  <c r="BK206" i="2"/>
  <c r="J206" i="2"/>
  <c r="BE206" i="2" s="1"/>
  <c r="BI203" i="2"/>
  <c r="BH203" i="2"/>
  <c r="BG203" i="2"/>
  <c r="BF203" i="2"/>
  <c r="T203" i="2"/>
  <c r="R203" i="2"/>
  <c r="P203" i="2"/>
  <c r="BK203" i="2"/>
  <c r="J203" i="2"/>
  <c r="BE203" i="2" s="1"/>
  <c r="BI200" i="2"/>
  <c r="BH200" i="2"/>
  <c r="BG200" i="2"/>
  <c r="BF200" i="2"/>
  <c r="T200" i="2"/>
  <c r="R200" i="2"/>
  <c r="P200" i="2"/>
  <c r="P196" i="2" s="1"/>
  <c r="BK200" i="2"/>
  <c r="J200" i="2"/>
  <c r="BE200" i="2" s="1"/>
  <c r="BI197" i="2"/>
  <c r="BH197" i="2"/>
  <c r="BG197" i="2"/>
  <c r="BF197" i="2"/>
  <c r="T197" i="2"/>
  <c r="T196" i="2" s="1"/>
  <c r="R197" i="2"/>
  <c r="R196" i="2" s="1"/>
  <c r="P197" i="2"/>
  <c r="BK197" i="2"/>
  <c r="BK196" i="2" s="1"/>
  <c r="J196" i="2" s="1"/>
  <c r="J74" i="2" s="1"/>
  <c r="J197" i="2"/>
  <c r="BE197" i="2" s="1"/>
  <c r="BI195" i="2"/>
  <c r="BH195" i="2"/>
  <c r="BG195" i="2"/>
  <c r="BF195" i="2"/>
  <c r="BE195" i="2"/>
  <c r="T195" i="2"/>
  <c r="T194" i="2" s="1"/>
  <c r="T193" i="2" s="1"/>
  <c r="R195" i="2"/>
  <c r="R194" i="2" s="1"/>
  <c r="R193" i="2" s="1"/>
  <c r="P195" i="2"/>
  <c r="P194" i="2" s="1"/>
  <c r="BK195" i="2"/>
  <c r="BK194" i="2" s="1"/>
  <c r="J194" i="2" s="1"/>
  <c r="J195" i="2"/>
  <c r="J73" i="2"/>
  <c r="BI191" i="2"/>
  <c r="BH191" i="2"/>
  <c r="BG191" i="2"/>
  <c r="BF191" i="2"/>
  <c r="BE191" i="2"/>
  <c r="T191" i="2"/>
  <c r="T190" i="2" s="1"/>
  <c r="R191" i="2"/>
  <c r="R190" i="2" s="1"/>
  <c r="P191" i="2"/>
  <c r="P190" i="2" s="1"/>
  <c r="BK191" i="2"/>
  <c r="BK190" i="2" s="1"/>
  <c r="J191" i="2"/>
  <c r="J71" i="2"/>
  <c r="BI189" i="2"/>
  <c r="BH189" i="2"/>
  <c r="BG189" i="2"/>
  <c r="BF189" i="2"/>
  <c r="T189" i="2"/>
  <c r="R189" i="2"/>
  <c r="P189" i="2"/>
  <c r="BK189" i="2"/>
  <c r="J189" i="2"/>
  <c r="BE189" i="2" s="1"/>
  <c r="BI187" i="2"/>
  <c r="BH187" i="2"/>
  <c r="BG187" i="2"/>
  <c r="BF187" i="2"/>
  <c r="T187" i="2"/>
  <c r="R187" i="2"/>
  <c r="P187" i="2"/>
  <c r="BK187" i="2"/>
  <c r="J187" i="2"/>
  <c r="BE187" i="2" s="1"/>
  <c r="BI186" i="2"/>
  <c r="BH186" i="2"/>
  <c r="BG186" i="2"/>
  <c r="BF186" i="2"/>
  <c r="T186" i="2"/>
  <c r="R186" i="2"/>
  <c r="P186" i="2"/>
  <c r="BK186" i="2"/>
  <c r="J186" i="2"/>
  <c r="BE186" i="2" s="1"/>
  <c r="BI185" i="2"/>
  <c r="BH185" i="2"/>
  <c r="BG185" i="2"/>
  <c r="BF185" i="2"/>
  <c r="T185" i="2"/>
  <c r="T184" i="2" s="1"/>
  <c r="R185" i="2"/>
  <c r="R184" i="2" s="1"/>
  <c r="P185" i="2"/>
  <c r="P184" i="2" s="1"/>
  <c r="BK185" i="2"/>
  <c r="BK184" i="2" s="1"/>
  <c r="J184" i="2" s="1"/>
  <c r="J70" i="2" s="1"/>
  <c r="J185" i="2"/>
  <c r="BE185" i="2" s="1"/>
  <c r="BI183" i="2"/>
  <c r="BH183" i="2"/>
  <c r="BG183" i="2"/>
  <c r="BF183" i="2"/>
  <c r="BE183" i="2"/>
  <c r="T183" i="2"/>
  <c r="R183" i="2"/>
  <c r="P183" i="2"/>
  <c r="BK183" i="2"/>
  <c r="J183" i="2"/>
  <c r="BI181" i="2"/>
  <c r="BH181" i="2"/>
  <c r="BG181" i="2"/>
  <c r="BF181" i="2"/>
  <c r="BE181" i="2"/>
  <c r="T181" i="2"/>
  <c r="R181" i="2"/>
  <c r="P181" i="2"/>
  <c r="BK181" i="2"/>
  <c r="J181" i="2"/>
  <c r="BI178" i="2"/>
  <c r="BH178" i="2"/>
  <c r="BG178" i="2"/>
  <c r="BF178" i="2"/>
  <c r="BE178" i="2"/>
  <c r="T178" i="2"/>
  <c r="R178" i="2"/>
  <c r="P178" i="2"/>
  <c r="BK178" i="2"/>
  <c r="J178" i="2"/>
  <c r="BI176" i="2"/>
  <c r="BH176" i="2"/>
  <c r="BG176" i="2"/>
  <c r="BF176" i="2"/>
  <c r="BE176" i="2"/>
  <c r="T176" i="2"/>
  <c r="R176" i="2"/>
  <c r="P176" i="2"/>
  <c r="BK176" i="2"/>
  <c r="J176" i="2"/>
  <c r="BI173" i="2"/>
  <c r="BH173" i="2"/>
  <c r="BG173" i="2"/>
  <c r="BF173" i="2"/>
  <c r="BE173" i="2"/>
  <c r="T173" i="2"/>
  <c r="R173" i="2"/>
  <c r="P173" i="2"/>
  <c r="BK173" i="2"/>
  <c r="J173" i="2"/>
  <c r="BI167" i="2"/>
  <c r="BH167" i="2"/>
  <c r="BG167" i="2"/>
  <c r="BF167" i="2"/>
  <c r="BE167" i="2"/>
  <c r="T167" i="2"/>
  <c r="T166" i="2" s="1"/>
  <c r="R167" i="2"/>
  <c r="R166" i="2" s="1"/>
  <c r="P167" i="2"/>
  <c r="P166" i="2" s="1"/>
  <c r="BK167" i="2"/>
  <c r="BK166" i="2" s="1"/>
  <c r="J166" i="2" s="1"/>
  <c r="J69" i="2" s="1"/>
  <c r="J167" i="2"/>
  <c r="BI164" i="2"/>
  <c r="BH164" i="2"/>
  <c r="BG164" i="2"/>
  <c r="BF164" i="2"/>
  <c r="T164" i="2"/>
  <c r="R164" i="2"/>
  <c r="P164" i="2"/>
  <c r="BK164" i="2"/>
  <c r="J164" i="2"/>
  <c r="BE164" i="2" s="1"/>
  <c r="BI161" i="2"/>
  <c r="BH161" i="2"/>
  <c r="BG161" i="2"/>
  <c r="BF161" i="2"/>
  <c r="T161" i="2"/>
  <c r="T160" i="2" s="1"/>
  <c r="R161" i="2"/>
  <c r="R160" i="2" s="1"/>
  <c r="P161" i="2"/>
  <c r="P160" i="2" s="1"/>
  <c r="BK161" i="2"/>
  <c r="J161" i="2"/>
  <c r="BE161" i="2" s="1"/>
  <c r="BI150" i="2"/>
  <c r="BH150" i="2"/>
  <c r="BG150" i="2"/>
  <c r="BF150" i="2"/>
  <c r="BE150" i="2"/>
  <c r="T150" i="2"/>
  <c r="R150" i="2"/>
  <c r="P150" i="2"/>
  <c r="BK150" i="2"/>
  <c r="J150" i="2"/>
  <c r="BI144" i="2"/>
  <c r="BH144" i="2"/>
  <c r="BG144" i="2"/>
  <c r="BF144" i="2"/>
  <c r="BE144" i="2"/>
  <c r="T144" i="2"/>
  <c r="R144" i="2"/>
  <c r="P144" i="2"/>
  <c r="BK144" i="2"/>
  <c r="J144" i="2"/>
  <c r="BI137" i="2"/>
  <c r="BH137" i="2"/>
  <c r="BG137" i="2"/>
  <c r="BF137" i="2"/>
  <c r="BE137" i="2"/>
  <c r="T137" i="2"/>
  <c r="R137" i="2"/>
  <c r="P137" i="2"/>
  <c r="BK137" i="2"/>
  <c r="J137" i="2"/>
  <c r="BI134" i="2"/>
  <c r="BH134" i="2"/>
  <c r="BG134" i="2"/>
  <c r="BF134" i="2"/>
  <c r="BE134" i="2"/>
  <c r="T134" i="2"/>
  <c r="R134" i="2"/>
  <c r="P134" i="2"/>
  <c r="BK134" i="2"/>
  <c r="J134" i="2"/>
  <c r="BI131" i="2"/>
  <c r="BH131" i="2"/>
  <c r="BG131" i="2"/>
  <c r="BF131" i="2"/>
  <c r="BE131" i="2"/>
  <c r="T131" i="2"/>
  <c r="R131" i="2"/>
  <c r="P131" i="2"/>
  <c r="BK131" i="2"/>
  <c r="J131" i="2"/>
  <c r="BI128" i="2"/>
  <c r="BH128" i="2"/>
  <c r="BG128" i="2"/>
  <c r="BF128" i="2"/>
  <c r="BE128" i="2"/>
  <c r="T128" i="2"/>
  <c r="R128" i="2"/>
  <c r="P128" i="2"/>
  <c r="BK128" i="2"/>
  <c r="J128" i="2"/>
  <c r="BI125" i="2"/>
  <c r="BH125" i="2"/>
  <c r="BG125" i="2"/>
  <c r="BF125" i="2"/>
  <c r="BE125" i="2"/>
  <c r="T125" i="2"/>
  <c r="R125" i="2"/>
  <c r="P125" i="2"/>
  <c r="BK125" i="2"/>
  <c r="J125" i="2"/>
  <c r="BI122" i="2"/>
  <c r="BH122" i="2"/>
  <c r="BG122" i="2"/>
  <c r="BF122" i="2"/>
  <c r="BE122" i="2"/>
  <c r="T122" i="2"/>
  <c r="R122" i="2"/>
  <c r="P122" i="2"/>
  <c r="BK122" i="2"/>
  <c r="J122" i="2"/>
  <c r="BI119" i="2"/>
  <c r="BH119" i="2"/>
  <c r="BG119" i="2"/>
  <c r="BF119" i="2"/>
  <c r="BE119" i="2"/>
  <c r="T119" i="2"/>
  <c r="R119" i="2"/>
  <c r="P119" i="2"/>
  <c r="BK119" i="2"/>
  <c r="J119" i="2"/>
  <c r="BI115" i="2"/>
  <c r="BH115" i="2"/>
  <c r="BG115" i="2"/>
  <c r="BF115" i="2"/>
  <c r="BE115" i="2"/>
  <c r="T115" i="2"/>
  <c r="R115" i="2"/>
  <c r="P115" i="2"/>
  <c r="BK115" i="2"/>
  <c r="J115" i="2"/>
  <c r="BI112" i="2"/>
  <c r="BH112" i="2"/>
  <c r="BG112" i="2"/>
  <c r="BF112" i="2"/>
  <c r="BE112" i="2"/>
  <c r="T112" i="2"/>
  <c r="R112" i="2"/>
  <c r="P112" i="2"/>
  <c r="BK112" i="2"/>
  <c r="J112" i="2"/>
  <c r="BI109" i="2"/>
  <c r="BH109" i="2"/>
  <c r="BG109" i="2"/>
  <c r="BF109" i="2"/>
  <c r="BE109" i="2"/>
  <c r="T109" i="2"/>
  <c r="T108" i="2" s="1"/>
  <c r="R109" i="2"/>
  <c r="R108" i="2" s="1"/>
  <c r="P109" i="2"/>
  <c r="P108" i="2" s="1"/>
  <c r="BK109" i="2"/>
  <c r="J109" i="2"/>
  <c r="BI105" i="2"/>
  <c r="BH105" i="2"/>
  <c r="BG105" i="2"/>
  <c r="F36" i="2" s="1"/>
  <c r="BB54" i="1" s="1"/>
  <c r="BB53" i="1" s="1"/>
  <c r="BF105" i="2"/>
  <c r="T105" i="2"/>
  <c r="T104" i="2" s="1"/>
  <c r="R105" i="2"/>
  <c r="R104" i="2" s="1"/>
  <c r="R103" i="2" s="1"/>
  <c r="R102" i="2" s="1"/>
  <c r="P105" i="2"/>
  <c r="P104" i="2" s="1"/>
  <c r="P103" i="2" s="1"/>
  <c r="BK105" i="2"/>
  <c r="BK104" i="2" s="1"/>
  <c r="J105" i="2"/>
  <c r="BE105" i="2" s="1"/>
  <c r="J98" i="2"/>
  <c r="F98" i="2"/>
  <c r="J96" i="2"/>
  <c r="F96" i="2"/>
  <c r="E94" i="2"/>
  <c r="F60" i="2"/>
  <c r="J59" i="2"/>
  <c r="F59" i="2"/>
  <c r="F57" i="2"/>
  <c r="E55" i="2"/>
  <c r="J22" i="2"/>
  <c r="E22" i="2"/>
  <c r="F99" i="2" s="1"/>
  <c r="J21" i="2"/>
  <c r="J16" i="2"/>
  <c r="J57" i="2" s="1"/>
  <c r="E7" i="2"/>
  <c r="E49" i="2" s="1"/>
  <c r="BC62" i="1"/>
  <c r="AY62" i="1"/>
  <c r="AS62" i="1"/>
  <c r="AS59" i="1" s="1"/>
  <c r="AS60" i="1"/>
  <c r="AS55" i="1"/>
  <c r="AS53" i="1"/>
  <c r="AS52" i="1" s="1"/>
  <c r="AS51" i="1" s="1"/>
  <c r="L47" i="1"/>
  <c r="AM46" i="1"/>
  <c r="L46" i="1"/>
  <c r="AM44" i="1"/>
  <c r="L44" i="1"/>
  <c r="L42" i="1"/>
  <c r="L41" i="1"/>
  <c r="J34" i="2" l="1"/>
  <c r="AV54" i="1" s="1"/>
  <c r="F34" i="2"/>
  <c r="AZ54" i="1" s="1"/>
  <c r="AZ53" i="1" s="1"/>
  <c r="AX53" i="1"/>
  <c r="J35" i="2"/>
  <c r="AW54" i="1" s="1"/>
  <c r="F35" i="2"/>
  <c r="BA54" i="1" s="1"/>
  <c r="BA53" i="1" s="1"/>
  <c r="J35" i="4"/>
  <c r="AW57" i="1" s="1"/>
  <c r="AT57" i="1" s="1"/>
  <c r="F35" i="4"/>
  <c r="BA57" i="1" s="1"/>
  <c r="E88" i="2"/>
  <c r="BK340" i="2"/>
  <c r="J340" i="2" s="1"/>
  <c r="J77" i="2" s="1"/>
  <c r="R98" i="3"/>
  <c r="R93" i="3" s="1"/>
  <c r="R92" i="3" s="1"/>
  <c r="T102" i="5"/>
  <c r="J92" i="4"/>
  <c r="J66" i="4" s="1"/>
  <c r="BK91" i="4"/>
  <c r="T103" i="2"/>
  <c r="T102" i="2" s="1"/>
  <c r="BK108" i="2"/>
  <c r="J108" i="2" s="1"/>
  <c r="J67" i="2" s="1"/>
  <c r="BK228" i="2"/>
  <c r="J228" i="2" s="1"/>
  <c r="J75" i="2" s="1"/>
  <c r="P93" i="3"/>
  <c r="P92" i="3" s="1"/>
  <c r="AU56" i="1" s="1"/>
  <c r="F36" i="3"/>
  <c r="BB56" i="1" s="1"/>
  <c r="BB55" i="1" s="1"/>
  <c r="AX55" i="1" s="1"/>
  <c r="J57" i="5"/>
  <c r="E49" i="6"/>
  <c r="E89" i="6"/>
  <c r="R152" i="6"/>
  <c r="J97" i="5"/>
  <c r="J66" i="5" s="1"/>
  <c r="BK96" i="5"/>
  <c r="J35" i="6"/>
  <c r="AW61" i="1" s="1"/>
  <c r="F35" i="6"/>
  <c r="BA61" i="1" s="1"/>
  <c r="BA60" i="1" s="1"/>
  <c r="J34" i="7"/>
  <c r="AV63" i="1" s="1"/>
  <c r="AT63" i="1" s="1"/>
  <c r="F34" i="7"/>
  <c r="AZ63" i="1" s="1"/>
  <c r="F37" i="2"/>
  <c r="BC54" i="1" s="1"/>
  <c r="BC53" i="1" s="1"/>
  <c r="J104" i="2"/>
  <c r="J66" i="2" s="1"/>
  <c r="BK103" i="2"/>
  <c r="F38" i="2"/>
  <c r="BD54" i="1" s="1"/>
  <c r="BD53" i="1" s="1"/>
  <c r="BD52" i="1" s="1"/>
  <c r="P193" i="2"/>
  <c r="P102" i="2" s="1"/>
  <c r="AU54" i="1" s="1"/>
  <c r="AU53" i="1" s="1"/>
  <c r="P228" i="2"/>
  <c r="J57" i="3"/>
  <c r="BK98" i="3"/>
  <c r="J98" i="3" s="1"/>
  <c r="J68" i="3" s="1"/>
  <c r="J34" i="3"/>
  <c r="AV56" i="1" s="1"/>
  <c r="AT56" i="1" s="1"/>
  <c r="E49" i="4"/>
  <c r="E76" i="4"/>
  <c r="J34" i="5"/>
  <c r="AV58" i="1" s="1"/>
  <c r="AT58" i="1" s="1"/>
  <c r="T96" i="5"/>
  <c r="T95" i="5" s="1"/>
  <c r="F38" i="5"/>
  <c r="BD58" i="1" s="1"/>
  <c r="BD55" i="1" s="1"/>
  <c r="P96" i="5"/>
  <c r="P95" i="5" s="1"/>
  <c r="AU58" i="1" s="1"/>
  <c r="R104" i="6"/>
  <c r="R103" i="6" s="1"/>
  <c r="F36" i="6"/>
  <c r="BB61" i="1" s="1"/>
  <c r="BB60" i="1" s="1"/>
  <c r="J271" i="6"/>
  <c r="J76" i="6" s="1"/>
  <c r="BK270" i="6"/>
  <c r="J270" i="6" s="1"/>
  <c r="J75" i="6" s="1"/>
  <c r="J98" i="7"/>
  <c r="J66" i="7" s="1"/>
  <c r="BK97" i="7"/>
  <c r="T96" i="8"/>
  <c r="T95" i="8" s="1"/>
  <c r="F89" i="3"/>
  <c r="F92" i="5"/>
  <c r="F35" i="5"/>
  <c r="BA58" i="1" s="1"/>
  <c r="T105" i="6"/>
  <c r="T104" i="6" s="1"/>
  <c r="T103" i="6" s="1"/>
  <c r="F37" i="6"/>
  <c r="BC61" i="1" s="1"/>
  <c r="BC60" i="1" s="1"/>
  <c r="BK152" i="6"/>
  <c r="J152" i="6" s="1"/>
  <c r="J67" i="6" s="1"/>
  <c r="P270" i="6"/>
  <c r="BK101" i="7"/>
  <c r="J101" i="7" s="1"/>
  <c r="J67" i="7" s="1"/>
  <c r="J102" i="7"/>
  <c r="J68" i="7" s="1"/>
  <c r="BK118" i="7"/>
  <c r="J118" i="7" s="1"/>
  <c r="J70" i="7" s="1"/>
  <c r="J119" i="7"/>
  <c r="J71" i="7" s="1"/>
  <c r="J97" i="8"/>
  <c r="J66" i="8" s="1"/>
  <c r="BK96" i="8"/>
  <c r="J34" i="8"/>
  <c r="AV64" i="1" s="1"/>
  <c r="AT64" i="1" s="1"/>
  <c r="BK105" i="6"/>
  <c r="J34" i="6"/>
  <c r="AV61" i="1" s="1"/>
  <c r="AT61" i="1" s="1"/>
  <c r="F34" i="6"/>
  <c r="AZ61" i="1" s="1"/>
  <c r="AZ60" i="1" s="1"/>
  <c r="F38" i="6"/>
  <c r="BD61" i="1" s="1"/>
  <c r="BD60" i="1" s="1"/>
  <c r="BD59" i="1" s="1"/>
  <c r="P152" i="6"/>
  <c r="P104" i="6" s="1"/>
  <c r="P103" i="6" s="1"/>
  <c r="AU61" i="1" s="1"/>
  <c r="AU60" i="1" s="1"/>
  <c r="AU59" i="1" s="1"/>
  <c r="R96" i="7"/>
  <c r="P101" i="7"/>
  <c r="P96" i="7" s="1"/>
  <c r="AU63" i="1" s="1"/>
  <c r="AU62" i="1" s="1"/>
  <c r="P118" i="7"/>
  <c r="E49" i="7"/>
  <c r="F92" i="8"/>
  <c r="F34" i="8"/>
  <c r="AZ64" i="1" s="1"/>
  <c r="F93" i="7"/>
  <c r="J89" i="8"/>
  <c r="F35" i="7"/>
  <c r="BA63" i="1" s="1"/>
  <c r="E81" i="8"/>
  <c r="F35" i="8"/>
  <c r="BA64" i="1" s="1"/>
  <c r="J97" i="7" l="1"/>
  <c r="J65" i="7" s="1"/>
  <c r="BK96" i="7"/>
  <c r="J96" i="7" s="1"/>
  <c r="BB59" i="1"/>
  <c r="AX59" i="1" s="1"/>
  <c r="AX60" i="1"/>
  <c r="AY53" i="1"/>
  <c r="BC52" i="1"/>
  <c r="AW53" i="1"/>
  <c r="J96" i="8"/>
  <c r="J65" i="8" s="1"/>
  <c r="BK95" i="8"/>
  <c r="J95" i="8" s="1"/>
  <c r="BD51" i="1"/>
  <c r="W30" i="1" s="1"/>
  <c r="AZ62" i="1"/>
  <c r="AV62" i="1" s="1"/>
  <c r="J96" i="5"/>
  <c r="J65" i="5" s="1"/>
  <c r="BK95" i="5"/>
  <c r="J95" i="5" s="1"/>
  <c r="AU55" i="1"/>
  <c r="AU52" i="1" s="1"/>
  <c r="AU51" i="1" s="1"/>
  <c r="BA55" i="1"/>
  <c r="AW55" i="1" s="1"/>
  <c r="AT55" i="1" s="1"/>
  <c r="AV53" i="1"/>
  <c r="AT53" i="1" s="1"/>
  <c r="AZ52" i="1"/>
  <c r="BC59" i="1"/>
  <c r="AY59" i="1" s="1"/>
  <c r="AY60" i="1"/>
  <c r="J103" i="2"/>
  <c r="J65" i="2" s="1"/>
  <c r="J91" i="4"/>
  <c r="J65" i="4" s="1"/>
  <c r="BK90" i="4"/>
  <c r="J90" i="4" s="1"/>
  <c r="BK193" i="2"/>
  <c r="J193" i="2" s="1"/>
  <c r="J72" i="2" s="1"/>
  <c r="AT54" i="1"/>
  <c r="AV60" i="1"/>
  <c r="AZ59" i="1"/>
  <c r="AV59" i="1" s="1"/>
  <c r="BA62" i="1"/>
  <c r="AW62" i="1" s="1"/>
  <c r="BK104" i="6"/>
  <c r="J105" i="6"/>
  <c r="J66" i="6" s="1"/>
  <c r="AW60" i="1"/>
  <c r="BA59" i="1"/>
  <c r="AW59" i="1" s="1"/>
  <c r="BK93" i="3"/>
  <c r="BB52" i="1"/>
  <c r="BB51" i="1" l="1"/>
  <c r="AX52" i="1"/>
  <c r="AT60" i="1"/>
  <c r="BA52" i="1"/>
  <c r="BK92" i="3"/>
  <c r="J92" i="3" s="1"/>
  <c r="J93" i="3"/>
  <c r="J65" i="3" s="1"/>
  <c r="BK103" i="6"/>
  <c r="J103" i="6" s="1"/>
  <c r="J104" i="6"/>
  <c r="J65" i="6" s="1"/>
  <c r="BK102" i="2"/>
  <c r="J102" i="2" s="1"/>
  <c r="AV52" i="1"/>
  <c r="AZ51" i="1"/>
  <c r="J31" i="5"/>
  <c r="J64" i="5"/>
  <c r="J31" i="8"/>
  <c r="J64" i="8"/>
  <c r="BC51" i="1"/>
  <c r="AY52" i="1"/>
  <c r="J31" i="7"/>
  <c r="J64" i="7"/>
  <c r="AT59" i="1"/>
  <c r="J31" i="4"/>
  <c r="J64" i="4"/>
  <c r="AT62" i="1"/>
  <c r="AY51" i="1" l="1"/>
  <c r="W29" i="1"/>
  <c r="AG58" i="1"/>
  <c r="AN58" i="1" s="1"/>
  <c r="J40" i="5"/>
  <c r="AW52" i="1"/>
  <c r="BA51" i="1"/>
  <c r="W26" i="1"/>
  <c r="AV51" i="1"/>
  <c r="J64" i="6"/>
  <c r="J31" i="6"/>
  <c r="J40" i="8"/>
  <c r="AG64" i="1"/>
  <c r="AN64" i="1" s="1"/>
  <c r="AT52" i="1"/>
  <c r="J40" i="7"/>
  <c r="AG63" i="1"/>
  <c r="AG57" i="1"/>
  <c r="AN57" i="1" s="1"/>
  <c r="J40" i="4"/>
  <c r="J31" i="2"/>
  <c r="J64" i="2"/>
  <c r="J64" i="3"/>
  <c r="J31" i="3"/>
  <c r="AX51" i="1"/>
  <c r="W28" i="1"/>
  <c r="AK26" i="1" l="1"/>
  <c r="AG54" i="1"/>
  <c r="J40" i="2"/>
  <c r="AG61" i="1"/>
  <c r="J40" i="6"/>
  <c r="W27" i="1"/>
  <c r="AW51" i="1"/>
  <c r="AK27" i="1" s="1"/>
  <c r="AG62" i="1"/>
  <c r="AN62" i="1" s="1"/>
  <c r="AN63" i="1"/>
  <c r="J40" i="3"/>
  <c r="AG56" i="1"/>
  <c r="AN56" i="1" l="1"/>
  <c r="AG55" i="1"/>
  <c r="AN55" i="1" s="1"/>
  <c r="AG53" i="1"/>
  <c r="AN54" i="1"/>
  <c r="AG60" i="1"/>
  <c r="AN61" i="1"/>
  <c r="AT51" i="1"/>
  <c r="AG52" i="1" l="1"/>
  <c r="AN53" i="1"/>
  <c r="AG59" i="1"/>
  <c r="AN59" i="1" s="1"/>
  <c r="AN60" i="1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<sst xmlns="http://schemas.openxmlformats.org/spreadsheetml/2006/main" count="7946" uniqueCount="1269">
  <si>
    <t>Export VZ</t>
  </si>
  <si>
    <t>List obsahuje:</t>
  </si>
  <si>
    <t>3.0</t>
  </si>
  <si>
    <t>ZAMOK</t>
  </si>
  <si>
    <t>False</t>
  </si>
  <si>
    <t>{3cb5655a-5f46-4ded-b656-1be2e65c8aa2}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</si>
  <si>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</si>
  <si>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</si>
  <si>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</si>
  <si>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</si>
  <si>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</si>
  <si>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</si>
  <si>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</si>
  <si>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</si>
  <si>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xx99d92b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</si>
  <si>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</si>
  <si>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</si>
  <si>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Chrudimská beseda 85 - oprava fasády Chrudim-I.etapa</t>
  </si>
  <si>
    <t>KSO:</t>
  </si>
  <si>
    <t/>
  </si>
  <si>
    <t>CC-CZ:</t>
  </si>
  <si>
    <t>Místo:</t>
  </si>
  <si>
    <t>Chrudim</t>
  </si>
  <si>
    <t>Datum:</t>
  </si>
  <si>
    <t>29.9.2016</t>
  </si>
  <si>
    <t>Zadavatel:</t>
  </si>
  <si>
    <t>IČ:</t>
  </si>
  <si>
    <t>0,1</t>
  </si>
  <si>
    <t>MÚ Chrudim,Resselovo nám.77,Chrudim</t>
  </si>
  <si>
    <t>DIČ:</t>
  </si>
  <si>
    <t>Uchazeč:</t>
  </si>
  <si>
    <t>Vyplň údaj</t>
  </si>
  <si>
    <t>Projektant:</t>
  </si>
  <si>
    <t>CODE s.r.o.,Na Vrtálně 84,Pardubice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</si>
  <si>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</si>
  <si>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</si>
  <si>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</si>
  <si>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</si>
  <si>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</si>
  <si>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</si>
  <si>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</si>
  <si>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</si>
  <si>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</si>
  <si>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</si>
  <si>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</si>
  <si>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</si>
  <si>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</si>
  <si>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</si>
  <si>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</si>
  <si>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</si>
  <si>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</si>
  <si>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</si>
  <si>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</si>
  <si>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</si>
  <si>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</si>
  <si>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</si>
  <si>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</si>
  <si>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</si>
  <si>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</si>
  <si>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</si>
  <si>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</si>
  <si>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</si>
  <si>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</si>
  <si>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</si>
  <si>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</si>
  <si>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</si>
  <si>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</si>
  <si>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</si>
  <si>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</si>
  <si>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</si>
  <si>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</si>
  <si>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</si>
  <si>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</si>
  <si>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</si>
  <si>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</t>
  </si>
  <si>
    <t>SO  01 - oprava fasády a venkovních výplní</t>
  </si>
  <si>
    <t>STA</t>
  </si>
  <si>
    <t>{dd31e6ab-e218-4592-9150-93365a8ca3f0}</t>
  </si>
  <si>
    <t>a</t>
  </si>
  <si>
    <t>Uznatelné položky</t>
  </si>
  <si>
    <t>Soupis</t>
  </si>
  <si>
    <t>2</t>
  </si>
  <si>
    <t>{928cf12d-c0dc-4e31-a628-b8f0396c5f64}</t>
  </si>
  <si>
    <t>1a</t>
  </si>
  <si>
    <t>Stavební část</t>
  </si>
  <si>
    <t>3</t>
  </si>
  <si>
    <t>{2f7f2317-3d5f-4ea5-b6e3-e297e059f812}</t>
  </si>
  <si>
    <t>b</t>
  </si>
  <si>
    <t>Neuznatelné položky</t>
  </si>
  <si>
    <t>{a50f106e-2bf8-480a-a832-79279a1752f6}</t>
  </si>
  <si>
    <t>1b</t>
  </si>
  <si>
    <t>{ed40d4fc-8e55-44d6-8541-22aeec12e04f}</t>
  </si>
  <si>
    <t>2b</t>
  </si>
  <si>
    <t>Zařízení silnoproudé elektrotechniky a hromosvodu</t>
  </si>
  <si>
    <t>{f26a5e0b-551d-4b40-8f26-401639eacf76}</t>
  </si>
  <si>
    <t>3b</t>
  </si>
  <si>
    <t>Vedlejší rozpočtové náklady</t>
  </si>
  <si>
    <t>{410065b2-676d-447e-92bd-778d8fcf42f1}</t>
  </si>
  <si>
    <t>SO 02 - venkovní vstup</t>
  </si>
  <si>
    <t>{7c3ace5e-c7c7-41ca-83e1-58976017af90}</t>
  </si>
  <si>
    <t>{1b0d2d7a-5f99-4b6b-b67b-def3f40be808}</t>
  </si>
  <si>
    <t>2a</t>
  </si>
  <si>
    <t>{c7735762-47c1-485b-93b0-455edfb47669}</t>
  </si>
  <si>
    <t>{67a689ec-5fb8-497b-a65d-a92089a60e75}</t>
  </si>
  <si>
    <t>{b3f12949-9c86-4ff2-ab9f-06e2c6bb3da5}</t>
  </si>
  <si>
    <t>2c</t>
  </si>
  <si>
    <t>{c7d8b235-4e41-4279-b875-e322fd5ef417}</t>
  </si>
  <si>
    <t>Zpět na list:</t>
  </si>
  <si>
    <t>KRYCÍ LIST SOUPISU</t>
  </si>
  <si>
    <t>Objekt:</t>
  </si>
  <si>
    <t>1 - SO  01 - oprava fasády a venkovních výplní</t>
  </si>
  <si>
    <t>Soupis:</t>
  </si>
  <si>
    <t>a - Uznatelné položky</t>
  </si>
  <si>
    <t>Úroveň 3:</t>
  </si>
  <si>
    <t>1a - Stavební část</t>
  </si>
  <si>
    <t>REKAPITULACE ČLENĚNÍ SOUPISU PRACÍ</t>
  </si>
  <si>
    <t>Kód dílu - Popis</t>
  </si>
  <si>
    <t>Cena celkem [CZK]</t>
  </si>
  <si>
    <t>Náklady soupisu celkem</t>
  </si>
  <si>
    <t>-1</t>
  </si>
  <si>
    <t>HSV -  Práce a dodávky HSV</t>
  </si>
  <si>
    <t xml:space="preserve">    3 - Svislé a kompletní konstrukce</t>
  </si>
  <si>
    <t xml:space="preserve">    6 -  Úpravy povrchů, podlahy a osazování výplní</t>
  </si>
  <si>
    <t xml:space="preserve">    8 - Trubní vedení</t>
  </si>
  <si>
    <t xml:space="preserve">    9 -  Ostatní konstrukce a práce, bourání</t>
  </si>
  <si>
    <t xml:space="preserve">    997 -  Přesun sutě</t>
  </si>
  <si>
    <t>721 -  Zdravotechnika</t>
  </si>
  <si>
    <t>PSV -  Práce a dodávky PSV</t>
  </si>
  <si>
    <t xml:space="preserve">    998 -  Přesun hmot</t>
  </si>
  <si>
    <t xml:space="preserve">    764 -  Konstrukce klempířské</t>
  </si>
  <si>
    <t xml:space="preserve">    766 -  Konstrukce truhlářské</t>
  </si>
  <si>
    <t xml:space="preserve">    767 -  Konstrukce zámečnické</t>
  </si>
  <si>
    <t xml:space="preserve">    782 -  Dokončovací práce</t>
  </si>
  <si>
    <t xml:space="preserve">    783 -  Dokončovací práce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</si>
  <si>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</si>
  <si>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</si>
  <si>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</si>
  <si>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</si>
  <si>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</si>
  <si>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</si>
  <si>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</si>
  <si>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</si>
  <si>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</si>
  <si>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</si>
  <si>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</si>
  <si>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</si>
  <si>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</si>
  <si>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</si>
  <si>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</si>
  <si>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 xml:space="preserve"> Práce a dodávky HSV</t>
  </si>
  <si>
    <t>ROZPOCET</t>
  </si>
  <si>
    <t>Svislé a kompletní konstrukce</t>
  </si>
  <si>
    <t>K</t>
  </si>
  <si>
    <t>359901212</t>
  </si>
  <si>
    <t>Monitoring stoky jakékoli výšky na stávající kanalizaci</t>
  </si>
  <si>
    <t>m</t>
  </si>
  <si>
    <t>CS ÚRS 2014 01</t>
  </si>
  <si>
    <t>4</t>
  </si>
  <si>
    <t>2092938223</t>
  </si>
  <si>
    <t>VV</t>
  </si>
  <si>
    <t>TZ</t>
  </si>
  <si>
    <t>6*10</t>
  </si>
  <si>
    <t>6</t>
  </si>
  <si>
    <t xml:space="preserve"> Úpravy povrchů, podlahy a osazování výplní</t>
  </si>
  <si>
    <t>622331141</t>
  </si>
  <si>
    <t>Cementová omítka štuková dvouvrstvá vnějších stěn nanášená ručně</t>
  </si>
  <si>
    <t>m2</t>
  </si>
  <si>
    <t>-1102837761</t>
  </si>
  <si>
    <t>viz pol.č.20</t>
  </si>
  <si>
    <t>622335112</t>
  </si>
  <si>
    <t>Oprava cementové štukové omítky vnějších stěn v rozsahu do 30%</t>
  </si>
  <si>
    <t>-728596378</t>
  </si>
  <si>
    <t>629135102R</t>
  </si>
  <si>
    <t>Vyrovnávací vrstva pod klempířské prvky z MC š do 650 mm</t>
  </si>
  <si>
    <t>1786470154</t>
  </si>
  <si>
    <t>"pod parapety"141,6</t>
  </si>
  <si>
    <t>"pod římsy"227,2</t>
  </si>
  <si>
    <t>Součet</t>
  </si>
  <si>
    <t>5</t>
  </si>
  <si>
    <t>62991R</t>
  </si>
  <si>
    <t>Čištění fasády - šetrné odstranění mikrobiologického napadení (prach,extrementy,...)</t>
  </si>
  <si>
    <t>393784243</t>
  </si>
  <si>
    <t>viz pol.č.13</t>
  </si>
  <si>
    <t>1120,926</t>
  </si>
  <si>
    <t>62992R</t>
  </si>
  <si>
    <t>Konsolidace - aplikace hloubkově zpevňujícího roztoku na bázi organo-křemičitanů v celé ploše fasády, na místech zasažených výraznou korozí je potřeba přípravek použít opakovaně a ve vyšší intenzitě</t>
  </si>
  <si>
    <t>-126220479</t>
  </si>
  <si>
    <t>7</t>
  </si>
  <si>
    <t>62993R</t>
  </si>
  <si>
    <t>Existující trhliny budou zpevněny injektáží pomocí směsi na základě směsného hydraulického vápenného pojiva. Směs je složena z bílého, objemově stálého hydrátu vápenatého, latentně hydraulicky působícího přídavku páleného jílu, mikromleté vápencové moučky</t>
  </si>
  <si>
    <t>2067891239</t>
  </si>
  <si>
    <t>8</t>
  </si>
  <si>
    <t>62994R</t>
  </si>
  <si>
    <t>V případě, že hrozí odpadnutí částí omítky nebo štukatérské výzdoby, budou tyto přilepeny jemnou hydraulickou maltou.U těžších uvolněných prvků budou tyto mechanicky zajištěny vložením nerezové armatury do vrtu vedoucího napříč.</t>
  </si>
  <si>
    <t>1552884340</t>
  </si>
  <si>
    <t>9</t>
  </si>
  <si>
    <t>62995R</t>
  </si>
  <si>
    <t>Plastická retuš a tvarové konstrukce (poškozené partie fasády budou citlivě doplněny vápennou maltou,štukové prvky budou opraveny pomocí tzv. románského cementu)</t>
  </si>
  <si>
    <t>-2042045712</t>
  </si>
  <si>
    <t>10</t>
  </si>
  <si>
    <t>62996R</t>
  </si>
  <si>
    <t>Nanesení silikátové barvy pro exteriéry (2 vrstvy) s nízkým difúzním odporem požadavek na deklarovanou hodnotu faktoru difúzního odporu m = 40-50. Barevný odstín bude navazovat na původní barevnost a na provedení již realizované rekonstrukce části fasády.</t>
  </si>
  <si>
    <t>-495975510</t>
  </si>
  <si>
    <t>11</t>
  </si>
  <si>
    <t>62997R</t>
  </si>
  <si>
    <t>Provedení odborných resturátorských prací na ozdobných prvcích kolem výplní otvorů</t>
  </si>
  <si>
    <t>kpl</t>
  </si>
  <si>
    <t>1507927048</t>
  </si>
  <si>
    <t>Pohledy</t>
  </si>
  <si>
    <t>"jihozápadní"9*3</t>
  </si>
  <si>
    <t>"jihovýchodní 1"9+8+3</t>
  </si>
  <si>
    <t>"jihovýchodní 2"6</t>
  </si>
  <si>
    <t>"severozápadní 2"6</t>
  </si>
  <si>
    <t>12</t>
  </si>
  <si>
    <t>629991011</t>
  </si>
  <si>
    <t>Zakrytí výplní otvorů a svislých ploch fólií přilepenou lepící páskou odolnou UV záření</t>
  </si>
  <si>
    <t>-390205830</t>
  </si>
  <si>
    <t xml:space="preserve">Podlehy </t>
  </si>
  <si>
    <t>"okna"1,54*2,36*2+1,58*2,38*3+1,64*2,4*8+1,38*2,4*4+1,5*2,4*2+1,62*2,45*3+2*2,9*5</t>
  </si>
  <si>
    <t>1,64*2,7*11+1,9*2,5*6+3*1,9*2,5+1,8*2,5*9+2,6*2,3*6</t>
  </si>
  <si>
    <t>"dveře-pasportizace"1,8*2,5+2*3,7+1,8*3,5+2*4*2</t>
  </si>
  <si>
    <t>13</t>
  </si>
  <si>
    <t>629995101</t>
  </si>
  <si>
    <t>Očištění vnějších ploch teplou vodou pomocí wap</t>
  </si>
  <si>
    <t>-804265199</t>
  </si>
  <si>
    <t>Podlehy :</t>
  </si>
  <si>
    <t>"jihozápadní"31,95*(2,74+15,25)*1,05</t>
  </si>
  <si>
    <t>"jihovýchodní 1"2*12*9,95*1,05+19,7*15,25*1,05</t>
  </si>
  <si>
    <t>"jihovýchodní 2"11,8*9,95*1,05+8</t>
  </si>
  <si>
    <t>"severozápadní 2"12*9,95*1,05+8</t>
  </si>
  <si>
    <t>"odečet oken-výplně otvorů"-(1,54*2,36*2+1,58*2,38*3+1,64*2,4*8+1,38*2,4*4+1,5*2,4*2+1,62*2,45*3+2*2,9*5)</t>
  </si>
  <si>
    <t>-(1,64*2,7*11+1,9*2,5*6+3*1,9*2,5+1,8*2,5*9+2,6*2,3*6)</t>
  </si>
  <si>
    <t>"odečet dveří-pasportizace"-(1,8*2,5+2*3,7+1,8*3,5+2*4*2)</t>
  </si>
  <si>
    <t>Trubní vedení</t>
  </si>
  <si>
    <t>14</t>
  </si>
  <si>
    <t>877265271R</t>
  </si>
  <si>
    <t>Montáž lapače střešních splavenin z litiny,vč.úpravy okolního terénu a výkopu</t>
  </si>
  <si>
    <t>kus</t>
  </si>
  <si>
    <t>883297173</t>
  </si>
  <si>
    <t>Tabulka zámečnických výrobků</t>
  </si>
  <si>
    <t>"Z05"6</t>
  </si>
  <si>
    <t>M</t>
  </si>
  <si>
    <t>552441010</t>
  </si>
  <si>
    <t>lapač střešních splavenin - geiger DN 125 mm</t>
  </si>
  <si>
    <t>955296252</t>
  </si>
  <si>
    <t xml:space="preserve"> Ostatní konstrukce a práce, bourání</t>
  </si>
  <si>
    <t>16</t>
  </si>
  <si>
    <t>941111132</t>
  </si>
  <si>
    <t xml:space="preserve">Montáž lešení řadového trubkového lehkého s podlahami zatížení do 200 kg/m2 š do 1,5 m v do 25 m,vč.dílenské dokumentace (projekt lešení ,kotevní plán,technologický postup mont.a demont.lešení,výtažné zkoušky)  </t>
  </si>
  <si>
    <t>-1500870678</t>
  </si>
  <si>
    <t>Pohled jihozápadní 1,2 a jihovýchodní</t>
  </si>
  <si>
    <t>"jihovýchodní pohled"2*12*(4,75+9,95-1,5)+19,7*(5,25+15,25-1,5)+11,8*(1,83+9,95-1,5)</t>
  </si>
  <si>
    <t>"jihozápadní pohled"31,95*(2,7+15,25-1,5)</t>
  </si>
  <si>
    <t>"severozápadní pohled"(1,6+9,95-1,5)*12</t>
  </si>
  <si>
    <t>17</t>
  </si>
  <si>
    <t>941111832</t>
  </si>
  <si>
    <t>Demontáž lešení řadového trubkového lehkého s podlahami zatížení do 200 kg/m2 š do 1,5 m v do 25 m,vč.zapravení otvoru po kotvách lešení</t>
  </si>
  <si>
    <t>471365313</t>
  </si>
  <si>
    <t>viz pol.č.16</t>
  </si>
  <si>
    <t>1458,582</t>
  </si>
  <si>
    <t>18</t>
  </si>
  <si>
    <t>94991R</t>
  </si>
  <si>
    <t xml:space="preserve">Montáž a demontáž ochranných stříšek nad vstupy do budovy(stříšky proti pádu předmětů z lešení budou provedeny jako součást lešení s využitím jeho prvků - viz. technická zpráva) </t>
  </si>
  <si>
    <t>443363633</t>
  </si>
  <si>
    <t>2+3</t>
  </si>
  <si>
    <t>19</t>
  </si>
  <si>
    <t>978023411R</t>
  </si>
  <si>
    <t>Mechanické odstranění nevhodných a vyžilých vysprávek, odlupujících se vrstev (zejména rovné plochy)</t>
  </si>
  <si>
    <t>-339914428</t>
  </si>
  <si>
    <t>20</t>
  </si>
  <si>
    <t>978036141</t>
  </si>
  <si>
    <t>Otlučení vnějších omítek břízolitových o rozsahu do 30 % - oprava fasády sousedních objektů</t>
  </si>
  <si>
    <t>-918916825</t>
  </si>
  <si>
    <t>"Technická zpráva"30/2</t>
  </si>
  <si>
    <t>9780991R</t>
  </si>
  <si>
    <t xml:space="preserve">Mechanická zábrana v úrovni terénu do 2 metrů výšky, montovaná na lešení k zamezení vstupu nepovolaných osob, např. svařované ocelové sítě pevně kotvené k lešení </t>
  </si>
  <si>
    <t>1312295812</t>
  </si>
  <si>
    <t>997</t>
  </si>
  <si>
    <t xml:space="preserve"> Přesun sutě</t>
  </si>
  <si>
    <t>22</t>
  </si>
  <si>
    <t>997013118</t>
  </si>
  <si>
    <t>Vnitrostaveništní doprava suti a vybouraných hmot pro budovy v do 27 m s použitím mechanizace</t>
  </si>
  <si>
    <t>t</t>
  </si>
  <si>
    <t>1969320777</t>
  </si>
  <si>
    <t>23</t>
  </si>
  <si>
    <t>997013501</t>
  </si>
  <si>
    <t>Odvoz suti na skládku a vybouraných hmot nebo meziskládku do 1 km se složením</t>
  </si>
  <si>
    <t>-218936040</t>
  </si>
  <si>
    <t>24</t>
  </si>
  <si>
    <t>997013509</t>
  </si>
  <si>
    <t>Příplatek k odvozu suti a vybouraných hmot na skládku ZKD 1 km přes 1 km</t>
  </si>
  <si>
    <t>-1423118452</t>
  </si>
  <si>
    <t>17,783*19</t>
  </si>
  <si>
    <t>25</t>
  </si>
  <si>
    <t>997013831</t>
  </si>
  <si>
    <t>Poplatek za uložení stavebního směsného odpadu na skládce (skládkovné)</t>
  </si>
  <si>
    <t>325175317</t>
  </si>
  <si>
    <t>721</t>
  </si>
  <si>
    <t xml:space="preserve"> Zdravotechnika</t>
  </si>
  <si>
    <t>26</t>
  </si>
  <si>
    <t>721242804</t>
  </si>
  <si>
    <t>Demontáž lapače střešních splavenin DN 125</t>
  </si>
  <si>
    <t>-1207040659</t>
  </si>
  <si>
    <t>PSV</t>
  </si>
  <si>
    <t xml:space="preserve"> Práce a dodávky PSV</t>
  </si>
  <si>
    <t>998</t>
  </si>
  <si>
    <t xml:space="preserve"> Přesun hmot</t>
  </si>
  <si>
    <t>27</t>
  </si>
  <si>
    <t>998011004</t>
  </si>
  <si>
    <t>Přesun hmot pro budovy zděné v do 36 m</t>
  </si>
  <si>
    <t>-125908458</t>
  </si>
  <si>
    <t>764</t>
  </si>
  <si>
    <t xml:space="preserve"> Konstrukce klempířské</t>
  </si>
  <si>
    <t>28</t>
  </si>
  <si>
    <t>764002851R</t>
  </si>
  <si>
    <t>Demontáž oplechování parapetů do suti -  opatrně,aby se nepoškodila omítka, s dohledem restaurátora !!!</t>
  </si>
  <si>
    <t>608616001</t>
  </si>
  <si>
    <t>viz pol.č.31</t>
  </si>
  <si>
    <t>141,6</t>
  </si>
  <si>
    <t>29</t>
  </si>
  <si>
    <t>764002861R</t>
  </si>
  <si>
    <t>Demontáž oplechování říms a ozdobných prvků do suti - opatrně,aby se nepoškodila omítka, s dohledem restaurátora !!!</t>
  </si>
  <si>
    <t>-1351557472</t>
  </si>
  <si>
    <t>viz pol.č.32+33+34</t>
  </si>
  <si>
    <t>14,4+199,8+13</t>
  </si>
  <si>
    <t>30</t>
  </si>
  <si>
    <t>764004861R</t>
  </si>
  <si>
    <t>Demontáž svodu do suti - opatrně,aby se nepoškodila omítka, s dohledem restaurátora !!!</t>
  </si>
  <si>
    <t>1328327012</t>
  </si>
  <si>
    <t>viz pol.č.35</t>
  </si>
  <si>
    <t>94,5</t>
  </si>
  <si>
    <t>31</t>
  </si>
  <si>
    <t>764237406R</t>
  </si>
  <si>
    <t>Oplechování rovných parapetů ze segmentů mechanicky kotvené z Cu plechu tl.0,6mm, rš 500 mm,ukončených okapničkou a utěsněných pomocí šňůry a polyuretanového tmelu  po celé délce klempířského prvku k zatmelení spáry ve fasádě,dle TZ</t>
  </si>
  <si>
    <t>698744489</t>
  </si>
  <si>
    <t>Tabulka klempířských výrobků</t>
  </si>
  <si>
    <t>"K01"2,3*28+2,7*18+3,5*6+3,8*2</t>
  </si>
  <si>
    <t>32</t>
  </si>
  <si>
    <t>764238454</t>
  </si>
  <si>
    <t>Oplechování římsy oblé ze segmentů mechanicky kotvené z Cu plechu tl. rš 250 mm,vč.zakončení okapničkou a utěsněných pomocí šňůry a polyuretanového tmelu  po celé délce klempířského prvku k zatmelení spáry ve fasádě dle TZ</t>
  </si>
  <si>
    <t>635515238</t>
  </si>
  <si>
    <t>Tabulka klempířských prvků</t>
  </si>
  <si>
    <t>"K04"8*1,8</t>
  </si>
  <si>
    <t>33</t>
  </si>
  <si>
    <t>764238456</t>
  </si>
  <si>
    <t>Oplechování oblé římsy ze segmentů mechanicky kotvené z Cu plechutl.0,6mm, rš 500 mm,vč.zakončení okapničkou a utěsněných pomocí šňůry a polyuretanového tmelu  po celé délce klempířského prvku k zatmelení spáry ve fasádě dle TZ</t>
  </si>
  <si>
    <t>-1713544161</t>
  </si>
  <si>
    <t>"K02"87</t>
  </si>
  <si>
    <t>"K03"2,7*6+3*24+3,7*2+4,2*3+4,6</t>
  </si>
  <si>
    <t>34</t>
  </si>
  <si>
    <t>764238457</t>
  </si>
  <si>
    <t>Oplechování oblé římsy ze segmentů mechanicky kotvené z Cu plechu tl.0,6mm, rš 650 mm,vč.ukončení okapničkou a utěsněných pomocí šňůry a polyuretanového tmelu  po celé délce klempířského prvku k zatmelení spáry ve fasádě dle TZ</t>
  </si>
  <si>
    <t>355918077</t>
  </si>
  <si>
    <t>"K02"13</t>
  </si>
  <si>
    <t>35</t>
  </si>
  <si>
    <t>764518623R</t>
  </si>
  <si>
    <t>Svody kruhové včetně objímek, kolen, odskoků z ocelového poplastovaného plechu průměru 125 mm,odstín hnědý, spatinovaná měď</t>
  </si>
  <si>
    <t>-1925268975</t>
  </si>
  <si>
    <t>"P01"6*2,5</t>
  </si>
  <si>
    <t>36</t>
  </si>
  <si>
    <t>764538423R</t>
  </si>
  <si>
    <t>Svody kruhové včetně objímek, kolen, odskoků z Cu plechu tl.0,6mm, průměru 125 mm</t>
  </si>
  <si>
    <t>-43405854</t>
  </si>
  <si>
    <t>"K05"10+13+15,5+18+2*19</t>
  </si>
  <si>
    <t>37</t>
  </si>
  <si>
    <t>998764103</t>
  </si>
  <si>
    <t>Přesun hmot tonážní pro konstrukce klempířské v objektech v do 24 m</t>
  </si>
  <si>
    <t>776118220</t>
  </si>
  <si>
    <t>1,528</t>
  </si>
  <si>
    <t>766</t>
  </si>
  <si>
    <t xml:space="preserve"> Konstrukce truhlářské</t>
  </si>
  <si>
    <t>38</t>
  </si>
  <si>
    <t>766991R</t>
  </si>
  <si>
    <t>Repasse okna dřevěného zdvojeného dvoukřídlého novodobého r.1340 x 600mm,vč.okenice a mříže dle popisu "Výplně otvorů" (oprava,nový nátěr - 1xzákl.barva,2xnový nátěr,viz TZ)</t>
  </si>
  <si>
    <t>-464641826</t>
  </si>
  <si>
    <t>Výplně otvorů</t>
  </si>
  <si>
    <t>"A"2+2+2</t>
  </si>
  <si>
    <t>39</t>
  </si>
  <si>
    <t>766992R</t>
  </si>
  <si>
    <t>Repasse okna dřevěného zdvojeného dvoukřídlého novodobého r.1460 x 1630mm,vč.okenicea mříže dle popisu "Výplně otvorů" (oprava,nový nátěr- 1xzákl.barva,2xnový nátěr,viz TZ))</t>
  </si>
  <si>
    <t>-1800398222</t>
  </si>
  <si>
    <t>"B"8+1</t>
  </si>
  <si>
    <t>40</t>
  </si>
  <si>
    <t>766993R</t>
  </si>
  <si>
    <t>Repasse okna dřevěného zdvojeného dvoukřídlého novodobého r.1290 x 1640mm,vč.okenice dle popisu "Výplně otvorů" (oprava,nový nátěr- 1xzákl.barva,2xnový nátěr,viz TZ))</t>
  </si>
  <si>
    <t>512</t>
  </si>
  <si>
    <t>-111916515</t>
  </si>
  <si>
    <t>"C"1</t>
  </si>
  <si>
    <t>41</t>
  </si>
  <si>
    <t>766994R</t>
  </si>
  <si>
    <t>Repasse okna dřevěného špaletového dvoukřídlého novodobého r.1520 x 1600mm,vč.okenice dle popisu "Výplně otvorů" (oprava,nový nátěr- 1xzákl.barva,2xnový nátěr,viz TZ))</t>
  </si>
  <si>
    <t>-697985657</t>
  </si>
  <si>
    <t>"D"2</t>
  </si>
  <si>
    <t>42</t>
  </si>
  <si>
    <t>766995R</t>
  </si>
  <si>
    <t>Repasse okna dřevěného špaletového dvoukřídlého novodobého r.1600 x 2150mm,vč.okenice a mříže dle popisu "Výplně otvorů" (oprava,nový nátěr- 1xzákl.barva,2xnový nátěr,viz TZ))</t>
  </si>
  <si>
    <t>-1126652782</t>
  </si>
  <si>
    <t>"G"2</t>
  </si>
  <si>
    <t>43</t>
  </si>
  <si>
    <t>766996R</t>
  </si>
  <si>
    <t>Repasse okna dřevěného jednoduchého čtyřkřídlého původního r.1540 x 2360mm,vč.okenice dle popisu "Výplně otvorů" (oprava,nový nátěr- 1xzákl.barva,2xnový nátěr,viz TZ))</t>
  </si>
  <si>
    <t>535308607</t>
  </si>
  <si>
    <t>"I"2</t>
  </si>
  <si>
    <t>44</t>
  </si>
  <si>
    <t>766997R</t>
  </si>
  <si>
    <t>Repasse okna dřevěného jednoduchého čtyřkřídlého původního r.1580 x 2380mm,vč.okenice dle popisu "Výplně otvorů" (oprava,nový nátěr- 1xzákl.barva,2xnový nátěr,viz TZ)</t>
  </si>
  <si>
    <t>-1899538581</t>
  </si>
  <si>
    <t>"J"3</t>
  </si>
  <si>
    <t>45</t>
  </si>
  <si>
    <t>766998R</t>
  </si>
  <si>
    <t>Repasse okna dřevěného špaletového čtyřkřídlého původního r.1460 x 2400mm,vč.okenice dle popisu "Výplně otvorů" (oprava,nový nátěr- 1xzákl.barva,2xnový nátěr,viz TZ)</t>
  </si>
  <si>
    <t>-1518357347</t>
  </si>
  <si>
    <t>"K"3</t>
  </si>
  <si>
    <t>46</t>
  </si>
  <si>
    <t>76699992R</t>
  </si>
  <si>
    <t>Restaurátorská oprava s odborným dohledem dřevěných dvoukřídlých dveří s nadsvětlíkem,částečně prosklených osazených do tesařské zárubně,původní,r.1800x3900mm,vše dle popisu v pasportizaci PD</t>
  </si>
  <si>
    <t>-2105479013</t>
  </si>
  <si>
    <t>rozsah a obsah prováděných restaurátorských prací bude vycházet ze závěrů a doporučení restaurátorského průzkumu dveří a bude odsouhlasen památkáři</t>
  </si>
  <si>
    <t xml:space="preserve">s předpokladem kompletní varianty restaurátorských prací pro každý prvek, rozsah restaurátorských prací u každého prvku bude prováděn dle pasportu </t>
  </si>
  <si>
    <t>a restaurátorské zprávy</t>
  </si>
  <si>
    <t>Pasportizace,TZ</t>
  </si>
  <si>
    <t>"P01"1</t>
  </si>
  <si>
    <t>47</t>
  </si>
  <si>
    <t>76699993R</t>
  </si>
  <si>
    <t>Restaurátorská oprava s odborným dohledem dřevěných dvoukřídlých dveří s nadsvětlíkem,částečně prosklených osazených do tesařské zárubně,původní,r.2000x4000mm,vše dle popisu v pasportizaci PD</t>
  </si>
  <si>
    <t>1733867479</t>
  </si>
  <si>
    <t>"P02"1</t>
  </si>
  <si>
    <t>48</t>
  </si>
  <si>
    <t>76699994R</t>
  </si>
  <si>
    <t>-905594958</t>
  </si>
  <si>
    <t>"P03"1</t>
  </si>
  <si>
    <t>49</t>
  </si>
  <si>
    <t>76699995R</t>
  </si>
  <si>
    <t>Restaurátorská oprava s odborným dohledem dřevěných dvoukřídlých dveří s nadsvětlíkem,částečně prosklených osazených do tesařské zárubně,původní,r.2000x4500mm,vše dle popisu v pasportizaci PD</t>
  </si>
  <si>
    <t>-1376293165</t>
  </si>
  <si>
    <t>50</t>
  </si>
  <si>
    <t>76699996R</t>
  </si>
  <si>
    <t>Restaurátorská oprava s odborným dohledem dřevěných dvoukřídlých dveří s nadsvětlíkem,částečně prosklených,osazených do tesařské zárubně,původní,r.2000x4500mm,vše dle popisu v pasportizaci PD</t>
  </si>
  <si>
    <t>542096621</t>
  </si>
  <si>
    <t>"P05"1</t>
  </si>
  <si>
    <t>51</t>
  </si>
  <si>
    <t>766999992R</t>
  </si>
  <si>
    <t xml:space="preserve">Výměna dřevěné okapnice okenního rámu. Okapnice bude provedena jako přesná kopie stávající, včetně opatření prvku nátěrem 1x základová barva + 2x krycí email - nový truhlářský výrobek T/04 </t>
  </si>
  <si>
    <t>-931329065</t>
  </si>
  <si>
    <t>Tabulka truhlářských výrobků</t>
  </si>
  <si>
    <t>"T04"1,1*12+1,3*4+1,4*28+1,7*18</t>
  </si>
  <si>
    <t>52</t>
  </si>
  <si>
    <t>766999993R</t>
  </si>
  <si>
    <t>Demontáž stávající okenice okenního rámu</t>
  </si>
  <si>
    <t>-779081013</t>
  </si>
  <si>
    <t>88,2</t>
  </si>
  <si>
    <t>53</t>
  </si>
  <si>
    <t>766999994R</t>
  </si>
  <si>
    <t xml:space="preserve">Výroba, osazení a montáž nového okenní křídla bez okenního rámu,r.1460/1630mm,vč.kování a nátěru dle popisu - výrobek T02 </t>
  </si>
  <si>
    <t>-345478351</t>
  </si>
  <si>
    <t>"T02"1</t>
  </si>
  <si>
    <t>54</t>
  </si>
  <si>
    <t>766999995R</t>
  </si>
  <si>
    <t>Výroba, osazení a montáž nového okenní křídla bez okenního rámu,r.1380/2400mm,vč.kování a nátěru dle popisu - výrobek T03</t>
  </si>
  <si>
    <t>-707228771</t>
  </si>
  <si>
    <t>"T03"1</t>
  </si>
  <si>
    <t>55</t>
  </si>
  <si>
    <t>766999996R</t>
  </si>
  <si>
    <t xml:space="preserve">Náhrada chybějících okenních oliv - osazení a montáž nových mosazných oliv se zdobením, včetně předložení vzorků k odsouhlasení památkáři" </t>
  </si>
  <si>
    <t>472703273</t>
  </si>
  <si>
    <t>30/2</t>
  </si>
  <si>
    <t>56</t>
  </si>
  <si>
    <t>766999997R</t>
  </si>
  <si>
    <t xml:space="preserve">Náhrada prasklých skleněných výplní dřevěných oken zasklením jednoduchým sklem včetně materiálu a zatmelení, rozměrů 1600x2400 mm </t>
  </si>
  <si>
    <t>1430797421</t>
  </si>
  <si>
    <t>20/2</t>
  </si>
  <si>
    <t>57</t>
  </si>
  <si>
    <t>766999R</t>
  </si>
  <si>
    <t>Repasse okna dřevěného špaletového čtyřkřídlého původního r.1380 x 2400mm,vč.okenice dle popisu "Výpně otvorů" (oprava,nový nátěr- 1xzákl.barva,2xnový nátěr-z venkovní strany,viz TZ)</t>
  </si>
  <si>
    <t>964624169</t>
  </si>
  <si>
    <t>"L"4</t>
  </si>
  <si>
    <t>58</t>
  </si>
  <si>
    <t>7669991R</t>
  </si>
  <si>
    <t>Repasse okna dřevěného špaletového čtyřkřídlého původního r.1500 x 2400mm,vč.okenice dle popisu "Výpně otvorů" (oprava,nový nátěr- 1xzákl.barva,2xnový nátěr-z venkovní strany,viz TZ)</t>
  </si>
  <si>
    <t>980229439</t>
  </si>
  <si>
    <t>"M"2</t>
  </si>
  <si>
    <t>59</t>
  </si>
  <si>
    <t>7669992R</t>
  </si>
  <si>
    <t>Repasse okna dřevěného špaletového čtyřkřídlého původního r.1640 x 2400mm,vč.okenice a sítě dle popisu "Výpně otvorů" (oprava,nový nátěr- 1xzákl.barva,2xnový nátěr-z venkovní strany,viz TZ)</t>
  </si>
  <si>
    <t>-602532149</t>
  </si>
  <si>
    <t>"K"3+2</t>
  </si>
  <si>
    <t>60</t>
  </si>
  <si>
    <t>7669993R</t>
  </si>
  <si>
    <t>Repasse okna dřevěného špaletového čtyřkřídlého původního r.1620 x 2450mm,vč.okenice a mříže dle popisu "Výpně otvorů" (oprava,nový nátěr- 1xzákl.barva,2xnový nátěr-z venkovní strany,viz TZ)</t>
  </si>
  <si>
    <t>1394039450</t>
  </si>
  <si>
    <t>"N"3</t>
  </si>
  <si>
    <t>61</t>
  </si>
  <si>
    <t>7669994R</t>
  </si>
  <si>
    <t>Repasse okna dřevěného špaletového čtyřkřídlého původního r.1500 x 2780mm,vč.okenice dle popisu "Výpně otvorů" (oprava,nový nátěr- 1xzákl.barva,2xnový nátěr-z venkovní strany,viz TZ)</t>
  </si>
  <si>
    <t>-1956057867</t>
  </si>
  <si>
    <t>"Q"3</t>
  </si>
  <si>
    <t>62</t>
  </si>
  <si>
    <t>7669995R</t>
  </si>
  <si>
    <t>Repasse okna dřevěného špaletového čtyřkřídlého původního r.1360 x 2680mm,vč.okenice dle popisu "Výpně otvorů" (oprava,nový nátěr- 1xzákl.barva,2xnový nátěr-z venkovní strany,viz TZ)</t>
  </si>
  <si>
    <t>686815612</t>
  </si>
  <si>
    <t>"R"2</t>
  </si>
  <si>
    <t>63</t>
  </si>
  <si>
    <t>7669996R</t>
  </si>
  <si>
    <t>Repasse okna dřevěného špaletového čtyřkřídlého původního r.1320 x 2900mm,vč.okenice dle popisu "Výpně otvorů" (oprava,nový nátěr- 1xzákl.barva,2xnový nátěr-z venkovní strany,viz TZ)</t>
  </si>
  <si>
    <t>-941396744</t>
  </si>
  <si>
    <t>"Q"2</t>
  </si>
  <si>
    <t>64</t>
  </si>
  <si>
    <t>7669997R</t>
  </si>
  <si>
    <t>Repasse okna dřevěného špaletového čtyřkřídlého původního r.1640 x 2700mm,vč.okenice dle popisu "Výpně otvorů" (oprava,nový nátěr- 1xzákl.barva,2xnový nátěr-z venkovní strany,viz TZ)</t>
  </si>
  <si>
    <t>1489459823</t>
  </si>
  <si>
    <t>"R"6+3</t>
  </si>
  <si>
    <t>65</t>
  </si>
  <si>
    <t>7669998R</t>
  </si>
  <si>
    <t>Repasse okna dřevěného špaletového šestikřídlého původního r.1910 x 2880mm,vč.okenice dle popisu "Výpně otvorů" (oprava,nový nátěr- 1xzákl.barva,2xnový nátěr-z venkovní strany,viz TZ)</t>
  </si>
  <si>
    <t>-661782672</t>
  </si>
  <si>
    <t>"S"6</t>
  </si>
  <si>
    <t>"T"3</t>
  </si>
  <si>
    <t>66</t>
  </si>
  <si>
    <t>7669999R</t>
  </si>
  <si>
    <t>Repasse okna dřevěného špaletového šestikřídlého původního r.1830 x 2500mm,vč.okenice dle popisu "Výpně otvorů" (oprava,nový nátěr- 1xzákl.barva,2xnový nátěr-z venkovní strany,viz TZ)</t>
  </si>
  <si>
    <t>405173429</t>
  </si>
  <si>
    <t>"U"9</t>
  </si>
  <si>
    <t>67</t>
  </si>
  <si>
    <t>76699991R</t>
  </si>
  <si>
    <t>Repasse okna dřevěného špaletového čtyřkřídlého původního r.1340 x 2300mm,vč.okenice dle popisu "Výpně otvorů" (oprava,nový nátěr- 1xzákl.barva,2xnový nátěr-z venkovní strany,viz TZ)</t>
  </si>
  <si>
    <t>-738508803</t>
  </si>
  <si>
    <t>"V"6</t>
  </si>
  <si>
    <t>68</t>
  </si>
  <si>
    <t>998766103</t>
  </si>
  <si>
    <t>Přesun hmot tonážní pro konstrukce truhlářské v objektech v do 24 m</t>
  </si>
  <si>
    <t>137982277</t>
  </si>
  <si>
    <t>767</t>
  </si>
  <si>
    <t xml:space="preserve"> Konstrukce zámečnické</t>
  </si>
  <si>
    <t>69</t>
  </si>
  <si>
    <t>7679991R</t>
  </si>
  <si>
    <t>Oprava větracách mřížek kovových,osazených ve fasádě r.300/300mm (nový nátěr,vč.odstranění starého nátěru a případné doplnění připevňovacích prvků)</t>
  </si>
  <si>
    <t>-2141769900</t>
  </si>
  <si>
    <t>Pohledy,pasportizace</t>
  </si>
  <si>
    <t>"P10"6</t>
  </si>
  <si>
    <t>70</t>
  </si>
  <si>
    <t>7679992R</t>
  </si>
  <si>
    <t>D+M jednořadé ochrany proti sedání holubů</t>
  </si>
  <si>
    <t>651352017</t>
  </si>
  <si>
    <t>Tabulka výrobků</t>
  </si>
  <si>
    <t>"O01"2,7*6+3*15+3,7*2+4,2</t>
  </si>
  <si>
    <t>782</t>
  </si>
  <si>
    <t xml:space="preserve"> Dokončovací práce</t>
  </si>
  <si>
    <t>71</t>
  </si>
  <si>
    <t>782991R</t>
  </si>
  <si>
    <t>Biocidní ošetření fasády z pískovcových bloků (Očištění povrchu kamene od nečistot,biologického napadení a krust a to zejména suchou metodou za pomocí kartáčků, skalpelů,apod.,případně nízkotlakým vyvíječem páry tak, aby nedošlo ke zvýšení vlhkosti zdiva</t>
  </si>
  <si>
    <t>-1897798895</t>
  </si>
  <si>
    <t>"jihovýchodní 1"234,9</t>
  </si>
  <si>
    <t>"jihovýchodní 2"30,2</t>
  </si>
  <si>
    <t>"jihozápadní"62,6</t>
  </si>
  <si>
    <t>"severozápadní"21,3</t>
  </si>
  <si>
    <t>"odečet oken"-(6*1,34*0,6+9*1,46*1,63+1,29*1,64+2*1,6*2,15)</t>
  </si>
  <si>
    <t>Mezisoučet</t>
  </si>
  <si>
    <t>"ostění a sokl"313,762*1,1</t>
  </si>
  <si>
    <t>72</t>
  </si>
  <si>
    <t>782992R</t>
  </si>
  <si>
    <t>Odsolení spodních partií soklu (buničina a destilovaná voda) - cca 25% plochy</t>
  </si>
  <si>
    <t>1257835716</t>
  </si>
  <si>
    <t>viz pol.č.71</t>
  </si>
  <si>
    <t>345,138*0,25</t>
  </si>
  <si>
    <t>73</t>
  </si>
  <si>
    <t>782993R</t>
  </si>
  <si>
    <t>Revize spár a starých tmelů,dstranění nevhodných vysprávek a dožilého spárování.Přeosazení pískovcových bloků, které jsou staticky uvolněné</t>
  </si>
  <si>
    <t>-508707799</t>
  </si>
  <si>
    <t>345,138</t>
  </si>
  <si>
    <t>74</t>
  </si>
  <si>
    <t>782994R</t>
  </si>
  <si>
    <t>Konsolidace kamene napouštěním organokřemičitanovým konsolidantem,injektáž prasklin</t>
  </si>
  <si>
    <t>1331829602</t>
  </si>
  <si>
    <t>75</t>
  </si>
  <si>
    <t>782995R</t>
  </si>
  <si>
    <t>Doplnění chybějící hmoty bude provedeno pouze lokálně hloubkově probarvenou tvárnou směsí na minerální bázi. Přirozeně opotřebované a povrchově korodované plochy nebudou plošně převrstvovány. Spárování maltou s hydraulickými přísadami.</t>
  </si>
  <si>
    <t>2011463938</t>
  </si>
  <si>
    <t>76</t>
  </si>
  <si>
    <t>782996R</t>
  </si>
  <si>
    <t>Injektáž, tmelení, spárování a tvarová rekonstrukce.Struktura tmelů bude odpovídat původnímu povrchu kamene, lokální barevná retuš nových tmelů a spár</t>
  </si>
  <si>
    <t>1448668503</t>
  </si>
  <si>
    <t>77</t>
  </si>
  <si>
    <t>782997R</t>
  </si>
  <si>
    <t>Hydrofobní ošetření soklové fasády z pískovcových bloků-bezbarvý hydrofobizační prostředek pro závěrečné ošetření na bázi siloxanu aplikovaný dle technického listu daného výrobku</t>
  </si>
  <si>
    <t>-266044197</t>
  </si>
  <si>
    <t>783</t>
  </si>
  <si>
    <t>78</t>
  </si>
  <si>
    <t>783801812</t>
  </si>
  <si>
    <t>Odstranění nátěrů z omítek stěn chemicky pomocí pastozní vodou emulgovatelné směsi rozpouštědel bez freonů, chlorovaných a aromatických uhlovodíků (zejména plastické prvky)</t>
  </si>
  <si>
    <t>-2004324428</t>
  </si>
  <si>
    <t>b - Neuznatelné položky</t>
  </si>
  <si>
    <t>1b - Stavební část</t>
  </si>
  <si>
    <t xml:space="preserve">    1 - Zemní práce</t>
  </si>
  <si>
    <t>Zemní práce</t>
  </si>
  <si>
    <t>100991R</t>
  </si>
  <si>
    <t>Zajištění plné ochrany stávající vegetace</t>
  </si>
  <si>
    <t>-438308102</t>
  </si>
  <si>
    <t>629996R</t>
  </si>
  <si>
    <t>Dodání 5 kusů vzorků 50x50cm na polystyrenovém podkladu pro finální výběr vnější omítky</t>
  </si>
  <si>
    <t>-404976733</t>
  </si>
  <si>
    <t>941111232</t>
  </si>
  <si>
    <t>Příplatek k lešení řadovému trubkovému lehkému s podlahami š 1,5 m v 25 m za první a ZKD den použití</t>
  </si>
  <si>
    <t>578536197</t>
  </si>
  <si>
    <t>Viz uznatelné položky - montáž lešení</t>
  </si>
  <si>
    <t>1458,582*8*30</t>
  </si>
  <si>
    <t>944511111</t>
  </si>
  <si>
    <t xml:space="preserve">Montáž ochranné sítě z textilie z umělých vláken </t>
  </si>
  <si>
    <t>1021585075</t>
  </si>
  <si>
    <t>viz pol.č.3</t>
  </si>
  <si>
    <t>944511211</t>
  </si>
  <si>
    <t>Příplatek k ochranné síti za první a ZKD den použití</t>
  </si>
  <si>
    <t>638052246</t>
  </si>
  <si>
    <t>944511811</t>
  </si>
  <si>
    <t>Demontáž ochranné sítě z textilie z umělých vláken</t>
  </si>
  <si>
    <t>-96967049</t>
  </si>
  <si>
    <t>viz pol.č.4</t>
  </si>
  <si>
    <t>952902021</t>
  </si>
  <si>
    <t>Čištění budov zametení hladkých podlah</t>
  </si>
  <si>
    <t>-486320625</t>
  </si>
  <si>
    <t>150*5</t>
  </si>
  <si>
    <t>Ochrana navazujících konstrukcí nespadajících do oprav-jejich zakrytím nebo zabedněním v předpokládaném rozsahu 30 m2/2</t>
  </si>
  <si>
    <t>695276083</t>
  </si>
  <si>
    <t>2b - Zařízení silnoproudé elektrotechniky a hromosvodu</t>
  </si>
  <si>
    <t>M -  Práce a dodávky M</t>
  </si>
  <si>
    <t xml:space="preserve">    21-M -  Elektromontáže</t>
  </si>
  <si>
    <t xml:space="preserve"> Práce a dodávky M</t>
  </si>
  <si>
    <t>21-M</t>
  </si>
  <si>
    <t xml:space="preserve"> Elektromontáže</t>
  </si>
  <si>
    <t>21991R</t>
  </si>
  <si>
    <t>Oprava hromosvodu a osvětlení venkovních vstupů dle přiloženého položkového rozpočtu</t>
  </si>
  <si>
    <t>25691718</t>
  </si>
  <si>
    <t>3b - Vedlejší rozpočtové náklady</t>
  </si>
  <si>
    <t>VRN -  Vedlejší rozpočtové náklady</t>
  </si>
  <si>
    <t xml:space="preserve">    VRN1 -  Průzkumné, geodetické a projektové práce</t>
  </si>
  <si>
    <t xml:space="preserve">    VRN3 -  Zařízení staveniště</t>
  </si>
  <si>
    <t xml:space="preserve">    VRN4 -  Inženýrská činnost</t>
  </si>
  <si>
    <t xml:space="preserve">    VRN5 -  Finanční náklady</t>
  </si>
  <si>
    <t xml:space="preserve">    VRN7 -  Provozní vlivy</t>
  </si>
  <si>
    <t xml:space="preserve">    VRN9 -  Ostatní náklady</t>
  </si>
  <si>
    <t>VRN</t>
  </si>
  <si>
    <t xml:space="preserve"> Vedlejší rozpočtové náklady</t>
  </si>
  <si>
    <t>VRN1</t>
  </si>
  <si>
    <t xml:space="preserve"> Průzkumné, geodetické a projektové práce</t>
  </si>
  <si>
    <t>011514000</t>
  </si>
  <si>
    <t>Zpracování a předání technologického postupu opravy fasády,, včetně technologického postupu začištění otvorů po kotvení lešení, včetně uvedení konkrétních materiálů a provedení typového vzorku k odsouhlasení investorem a památkáři</t>
  </si>
  <si>
    <t>Kpl</t>
  </si>
  <si>
    <t>1024</t>
  </si>
  <si>
    <t>-2130584379</t>
  </si>
  <si>
    <t>011514001R</t>
  </si>
  <si>
    <t>Zpracování a předání technologického postupu sanace a opravy soklové části fasády,zhotovené z pískovcových bloků, včetně provedení typového vzorku k odsouhlasení investorem a památkáři</t>
  </si>
  <si>
    <t>-2006411340</t>
  </si>
  <si>
    <t>013254000</t>
  </si>
  <si>
    <t>Dokumentace skutečného provedení stavby dle SOD vč.návodu na obsluhu a údržbu v českém jazyce stvrzeném uživatelem (3x tištěná dokumentace,1x CD,formát DWG a PDF)</t>
  </si>
  <si>
    <t>870736422</t>
  </si>
  <si>
    <t>013991R</t>
  </si>
  <si>
    <t>Dokumentace všech přilehlých objektů před zahájením prací (fotodokumentace - 3x CD)</t>
  </si>
  <si>
    <t>-867524651</t>
  </si>
  <si>
    <t>VRN3</t>
  </si>
  <si>
    <t xml:space="preserve"> Zařízení staveniště</t>
  </si>
  <si>
    <t>032103000R</t>
  </si>
  <si>
    <t>Zařízení staveniště -zřízení,provoz a odstranění</t>
  </si>
  <si>
    <t>1147051692</t>
  </si>
  <si>
    <t>032103001R</t>
  </si>
  <si>
    <t xml:space="preserve">Ohraničení stavby pevnými zábranami podle požadavků PD, POV, ZOV a předpisů BOZP" </t>
  </si>
  <si>
    <t>-349775059</t>
  </si>
  <si>
    <t>034503000</t>
  </si>
  <si>
    <t>Informační cedule k provádění stavby odsouhlasená investorem velikosti min. 1,0 m * 2,0 m</t>
  </si>
  <si>
    <t>-1633247868</t>
  </si>
  <si>
    <t>VRN4</t>
  </si>
  <si>
    <t xml:space="preserve"> Inženýrská činnost</t>
  </si>
  <si>
    <t>041403000</t>
  </si>
  <si>
    <t>Předání rizik zhotovitele a subdodavatelů KooBOZP pro zpracování Plánu BOZP</t>
  </si>
  <si>
    <t>187387368</t>
  </si>
  <si>
    <t>042903000</t>
  </si>
  <si>
    <t>Vytýčení inženýrských sítí včetně kopaných sond pro ověření polohy sítí, včetně zpětného protokolárního předání sítí správcům sítí, zajištění ochrany inženýrských sítí pro přejezd stavební techniky ocelovými plechy či panely</t>
  </si>
  <si>
    <t>1774718964</t>
  </si>
  <si>
    <t>043134000</t>
  </si>
  <si>
    <t>Provedení zkoušek a měření akreditovanou zkušebnou zhotovitele dle KZP</t>
  </si>
  <si>
    <t>-295195447</t>
  </si>
  <si>
    <t>049103000</t>
  </si>
  <si>
    <t>Vypracování a předání KZP dle SOD</t>
  </si>
  <si>
    <t>-1687994316</t>
  </si>
  <si>
    <t>VRN5</t>
  </si>
  <si>
    <t xml:space="preserve"> Finanční náklady</t>
  </si>
  <si>
    <t>053103000</t>
  </si>
  <si>
    <t>Místní poplatky - poplatek za zábor veřejného prostranství</t>
  </si>
  <si>
    <t>1405791002</t>
  </si>
  <si>
    <t>VRN7</t>
  </si>
  <si>
    <t xml:space="preserve"> Provozní vlivy</t>
  </si>
  <si>
    <t>071103000</t>
  </si>
  <si>
    <t xml:space="preserve">Provoz investora </t>
  </si>
  <si>
    <t>1306742722</t>
  </si>
  <si>
    <t>VRN9</t>
  </si>
  <si>
    <t xml:space="preserve"> Ostatní náklady</t>
  </si>
  <si>
    <t>091404000</t>
  </si>
  <si>
    <t>Práce na památkovém objektu - restaurátorský průzkum,vč.podrobné fotodokumentace jednotlivých prvků dle PD "Pasportizace",restaurátorské zprávy (3x) oprávněnou osobou s osvědčením ministerstva kultury na tyto restaurátorské práce ve stupni "A"</t>
  </si>
  <si>
    <t>-940739735</t>
  </si>
  <si>
    <t>včetně stanovení rozsahu restaurátorských oprav s technologickým postupem jejich provádění pro všechny umělecko-řemeslné práce</t>
  </si>
  <si>
    <t>091404001R</t>
  </si>
  <si>
    <t xml:space="preserve">Práce na památkovém objektu - pasport a restaurátorský průzkum dřevěných oken včetně stanovení rozsahu restaurátorských oprav s technologickým postupem jejich provádění </t>
  </si>
  <si>
    <t>-1804227346</t>
  </si>
  <si>
    <t>2 - SO 02 - venkovní vstup</t>
  </si>
  <si>
    <t>2a - Stavební část</t>
  </si>
  <si>
    <t xml:space="preserve">    1 -  Zemní práce</t>
  </si>
  <si>
    <t xml:space="preserve">    2 -  Zakládání</t>
  </si>
  <si>
    <t xml:space="preserve">    3 -  Svislé a kompletní konstrukce</t>
  </si>
  <si>
    <t xml:space="preserve">    4 -  Vodorovné konstrukce</t>
  </si>
  <si>
    <t xml:space="preserve">    5 -  Komunikace pozemní</t>
  </si>
  <si>
    <t xml:space="preserve">    784 -  Dokončovací práce</t>
  </si>
  <si>
    <t xml:space="preserve"> Zemní práce</t>
  </si>
  <si>
    <t>113105111</t>
  </si>
  <si>
    <t>Rozebrání dlažeb z lomového kamene kladených na sucho</t>
  </si>
  <si>
    <t>-1324169975</t>
  </si>
  <si>
    <t>13,95</t>
  </si>
  <si>
    <t>Půdorys základu,Řez R5</t>
  </si>
  <si>
    <t>0,67*1+2,7*1,06+1,205*0,675/2+2*2/2+4,5*1,5</t>
  </si>
  <si>
    <t>113107112</t>
  </si>
  <si>
    <t>Odstranění podkladu pl do 50 m2 z kameniva těženého tl do 200 mm</t>
  </si>
  <si>
    <t>-719534310</t>
  </si>
  <si>
    <t>26,632</t>
  </si>
  <si>
    <t>113107131</t>
  </si>
  <si>
    <t>Odstranění podkladu pl do 50 m2 z betonu prostého tl 150 mm</t>
  </si>
  <si>
    <t>-1821859618</t>
  </si>
  <si>
    <t>Řez R2,Půdorys půdorys</t>
  </si>
  <si>
    <t>5,8*1,5+3*1,5/2+1,5*4/2</t>
  </si>
  <si>
    <t>131203101</t>
  </si>
  <si>
    <t>Hloubení jam ručním nebo pneum nářadím v soudržných horninách tř. 3</t>
  </si>
  <si>
    <t>m3</t>
  </si>
  <si>
    <t>1186210290</t>
  </si>
  <si>
    <t>Půdorys opěrné stěny,Řez R5</t>
  </si>
  <si>
    <t>2*3*4</t>
  </si>
  <si>
    <t>131203109</t>
  </si>
  <si>
    <t>Příplatek za lepivost u hloubení jam ručním nebo pneum nářadím v hornině tř. 3</t>
  </si>
  <si>
    <t>1440762720</t>
  </si>
  <si>
    <t>24/2</t>
  </si>
  <si>
    <t>132202101</t>
  </si>
  <si>
    <t>Hloubení rýh š do 600 mm ručním nebo pneum nářadím v soudržných horninách tř. 3</t>
  </si>
  <si>
    <t>1202381334</t>
  </si>
  <si>
    <t>Půdorys základů,Řez R2</t>
  </si>
  <si>
    <t>1,395*0,4*0,6+1,395*0,4*0,3</t>
  </si>
  <si>
    <t>132202109</t>
  </si>
  <si>
    <t>Příplatek za lepivost u hloubení rýh š do 600 mm ručním nebo pneum nářadím v hornině tř. 3</t>
  </si>
  <si>
    <t>-1396455876</t>
  </si>
  <si>
    <t>151301201</t>
  </si>
  <si>
    <t>Zřízení hnaného pažení stěn výkopu hl do 4 m</t>
  </si>
  <si>
    <t>-26148212</t>
  </si>
  <si>
    <t>Půdorys opěrné stěny, Řez R5</t>
  </si>
  <si>
    <t>3*4+2*1*4</t>
  </si>
  <si>
    <t>151301211</t>
  </si>
  <si>
    <t>Odstranění pažení stěn hnaného hl do 4 m</t>
  </si>
  <si>
    <t>-1606756403</t>
  </si>
  <si>
    <t>161101102</t>
  </si>
  <si>
    <t>Svislé přemístění výkopku z horniny tř. 1 až 4 hl výkopu do 4 m</t>
  </si>
  <si>
    <t>35475102</t>
  </si>
  <si>
    <t>162701105</t>
  </si>
  <si>
    <t>Vodorovné přemístění do 10000 m výkopku/sypaniny z horniny tř. 1 až 4</t>
  </si>
  <si>
    <t>660849822</t>
  </si>
  <si>
    <t>"výkopy"24+0,502</t>
  </si>
  <si>
    <t>"zásypy"-4,284/2</t>
  </si>
  <si>
    <t>162701109</t>
  </si>
  <si>
    <t>Příplatek k vodorovnému přemístění výkopku/sypaniny z horniny tř. 1 až 4 ZKD 1000 m přes 10000 m</t>
  </si>
  <si>
    <t>1199329511</t>
  </si>
  <si>
    <t>22,36*10</t>
  </si>
  <si>
    <t>167101101</t>
  </si>
  <si>
    <t>Nakládání výkopku z hornin tř. 1 až 4 do 100 m3</t>
  </si>
  <si>
    <t>-1056030356</t>
  </si>
  <si>
    <t>22,36</t>
  </si>
  <si>
    <t>171201201</t>
  </si>
  <si>
    <t>Uložení sypaniny na skládky</t>
  </si>
  <si>
    <t>1901746204</t>
  </si>
  <si>
    <t>171201211</t>
  </si>
  <si>
    <t>Poplatek za uložení odpadu ze sypaniny na skládce (skládkovné)</t>
  </si>
  <si>
    <t>-1747645546</t>
  </si>
  <si>
    <t>22,36*1,6</t>
  </si>
  <si>
    <t>174101101</t>
  </si>
  <si>
    <t>Zásyp jam, šachet rýh nebo kolem objektů sypaninou se zhutněním</t>
  </si>
  <si>
    <t>-312147114</t>
  </si>
  <si>
    <t>Půdorys základů,Řezy R1-R5</t>
  </si>
  <si>
    <t>1,4*1,4*0,85+1,85*0,3*0,85+1,85*1/2*0,85</t>
  </si>
  <si>
    <t>0,46*0,38*1,4+0,46*0,3/2*1,4</t>
  </si>
  <si>
    <t>4,41*1,4*0,165</t>
  </si>
  <si>
    <t>583373020</t>
  </si>
  <si>
    <t>štěrkopísek frakce 0-16</t>
  </si>
  <si>
    <t>-1655067831</t>
  </si>
  <si>
    <t>4,284/2*1,6</t>
  </si>
  <si>
    <t xml:space="preserve"> Zakládání</t>
  </si>
  <si>
    <t>274271129</t>
  </si>
  <si>
    <t>Základové pásy z cihel betonových dl 290 mm na maltu MC 15</t>
  </si>
  <si>
    <t>-1361747855</t>
  </si>
  <si>
    <t>Půdorys základů,Řez R2,R3,Půdorys opěrné stěny</t>
  </si>
  <si>
    <t>1,395*0,38*0,3+1,395*0,68*0,3</t>
  </si>
  <si>
    <t>(0,67*0,7+2,7*0,8)*1,8+1,5*0,675*1+0,3*0,3*1</t>
  </si>
  <si>
    <t>0,68*1,1*0,3</t>
  </si>
  <si>
    <t>279361821</t>
  </si>
  <si>
    <t>Výztuž základových zdí nosných betonářskou ocelí 10 505</t>
  </si>
  <si>
    <t>-1633095287</t>
  </si>
  <si>
    <t>Dodatek TZ</t>
  </si>
  <si>
    <t>6,503*0,1</t>
  </si>
  <si>
    <t>274313611</t>
  </si>
  <si>
    <t>Základové pásy z betonu tř. C 16/20</t>
  </si>
  <si>
    <t>2128365765</t>
  </si>
  <si>
    <t>Půdorys základů,R1</t>
  </si>
  <si>
    <t>0,67*0,8*0,695+2,7*1,06*0,695+1,205*0,675/2*0,695</t>
  </si>
  <si>
    <t>0,4*1,395*0,6+0,4*1,395*0,3</t>
  </si>
  <si>
    <t>1,57*0,3*0,3</t>
  </si>
  <si>
    <t>27991R</t>
  </si>
  <si>
    <t>D+M 3kusů kapes ve zdivu soklu u vchodu na provázání základů pod schody,vč.provázání</t>
  </si>
  <si>
    <t>-1394887231</t>
  </si>
  <si>
    <t>27992R</t>
  </si>
  <si>
    <t>D+M prokotvení základu a základové stěny z betonových cihel -pruměr 14mm, po 250mm</t>
  </si>
  <si>
    <t>-1721237949</t>
  </si>
  <si>
    <t>27993R</t>
  </si>
  <si>
    <t>Napojení základových konstrukcí se stávající opěrnou stěnou a základy,vč.výztuže</t>
  </si>
  <si>
    <t>-526424538</t>
  </si>
  <si>
    <t>Půdorys opěrné stěny</t>
  </si>
  <si>
    <t xml:space="preserve"> Svislé a kompletní konstrukce</t>
  </si>
  <si>
    <t>311211265R</t>
  </si>
  <si>
    <t>Vyzdění zdivo nadzákladové haklíkové čisté z lomového kamene opracovaného na MC 15,do obklouku -pokud možno použít i vybouraný materiál -počítána D+M</t>
  </si>
  <si>
    <t>515498682</t>
  </si>
  <si>
    <t>Půdorys opěrné stěny,Řez R2</t>
  </si>
  <si>
    <t>3,7*1,5*0,3+3*0,5*0,3*1,5</t>
  </si>
  <si>
    <t>311351101</t>
  </si>
  <si>
    <t>Zřízení jednostranného bednění zdí nosných</t>
  </si>
  <si>
    <t>569958679</t>
  </si>
  <si>
    <t>(1,6+0,6)*0,4</t>
  </si>
  <si>
    <t>311351102</t>
  </si>
  <si>
    <t>Odstranění jednostranného bednění zdí nosných</t>
  </si>
  <si>
    <t>-1699975198</t>
  </si>
  <si>
    <t>0,88</t>
  </si>
  <si>
    <t>311362021</t>
  </si>
  <si>
    <t>Výztuž nosných zdí svařovanými sítěmi Kari</t>
  </si>
  <si>
    <t>-1261912558</t>
  </si>
  <si>
    <t>0,34*0,25</t>
  </si>
  <si>
    <t>313321814</t>
  </si>
  <si>
    <t>Opěrná zeď ze ŽB pohledového tř. C 25/30 bez výztuže FX4,na viditelných částech broušená</t>
  </si>
  <si>
    <t>584735080</t>
  </si>
  <si>
    <t>Půdorysopěrné stěny</t>
  </si>
  <si>
    <t>2,1*0,6*0,27</t>
  </si>
  <si>
    <t xml:space="preserve"> Vodorovné konstrukce</t>
  </si>
  <si>
    <t>430321515</t>
  </si>
  <si>
    <t>Schodišťová konstrukce a rampa ze ŽB tř. C 20/25 - pohledový beton FX4,na viditelných částech broušený</t>
  </si>
  <si>
    <t>-351635928</t>
  </si>
  <si>
    <t>Půdorys základů,Řez R4</t>
  </si>
  <si>
    <t>(4,385+4+2,5+2,2+2*4)*0,27*0,17/2+1*0,4/2*4,3+2,8*0,2*1,555+2,8*0,3*0,2+2*1,5/2*0,2</t>
  </si>
  <si>
    <t>(2,1+1,9+1,7+1,5)*0,29*0,17/2+1,4*1,16*0,2+1,4*0,3*0,2/2+0,8*1,16/2*0,2</t>
  </si>
  <si>
    <t>430361821</t>
  </si>
  <si>
    <t>Výztuž schodišťové konstrukce a rampy betonářskou ocelí 10 505</t>
  </si>
  <si>
    <t>-920274720</t>
  </si>
  <si>
    <t>3,32*0,1</t>
  </si>
  <si>
    <t>433351131</t>
  </si>
  <si>
    <t>Zřízení bednění schodnic přímočarých schodišť v do 4 m</t>
  </si>
  <si>
    <t>452340121</t>
  </si>
  <si>
    <t>(4,385+4+2,5+2,2+2*4)*0,17</t>
  </si>
  <si>
    <t>(2,1+1,9+1,7+1,5)*0,17</t>
  </si>
  <si>
    <t>433351132</t>
  </si>
  <si>
    <t>Odstranění bednění schodnic přímočarých schodišť v do 4 m</t>
  </si>
  <si>
    <t>125166443</t>
  </si>
  <si>
    <t>4,808</t>
  </si>
  <si>
    <t xml:space="preserve"> Komunikace pozemní</t>
  </si>
  <si>
    <t>564751111</t>
  </si>
  <si>
    <t>Podklad z kameniva hrubého drceného vel. 32-63 mm tl 150 mm</t>
  </si>
  <si>
    <t>687047769</t>
  </si>
  <si>
    <t>Půdorys pohled shora,Řez R2,dodatek TZ</t>
  </si>
  <si>
    <t>1,745*1,4+1,215*1,54/2+0,31*1/2</t>
  </si>
  <si>
    <t>4,41*2,2+4,41*0,845/2</t>
  </si>
  <si>
    <t>4,5*2</t>
  </si>
  <si>
    <t>591412111</t>
  </si>
  <si>
    <t>Kladení dlažby z mozaiky dvou a vícebarevné komunikací pro pěší lože z kameniva</t>
  </si>
  <si>
    <t>-1444953077</t>
  </si>
  <si>
    <t>24,099</t>
  </si>
  <si>
    <t>583800100</t>
  </si>
  <si>
    <t>mozaika dlažební, žula 4/6 cm šedá</t>
  </si>
  <si>
    <t>-191671450</t>
  </si>
  <si>
    <t>24,099/8,5*1,1</t>
  </si>
  <si>
    <t>600991R</t>
  </si>
  <si>
    <t>D+M kamenného prahu do nových dveří dl.110cm,v.15cm,š.30cm - žula,odstín jako na schodech (osadit do betonu)</t>
  </si>
  <si>
    <t>-1962362726</t>
  </si>
  <si>
    <t>Půdorys schéma dlažby, Řez R2</t>
  </si>
  <si>
    <t>612321141</t>
  </si>
  <si>
    <t>Vápenocementová omítka štuková dvouvrstvá vnitřních stěn nanášená ručně</t>
  </si>
  <si>
    <t>-1069366408</t>
  </si>
  <si>
    <t>Půdorys - pohled shora</t>
  </si>
  <si>
    <t>(2,7*2+1,2)*0,6</t>
  </si>
  <si>
    <t>612321191</t>
  </si>
  <si>
    <t>Příplatek k vápenocementové omítce vnitřních stěn za každých dalších 5 mm tloušťky ručně</t>
  </si>
  <si>
    <t>-1333688322</t>
  </si>
  <si>
    <t>3,96*2</t>
  </si>
  <si>
    <t>619995001</t>
  </si>
  <si>
    <t>Začištění omítek kolem oken, dveří, podlah nebo obkladů</t>
  </si>
  <si>
    <t>-457658245</t>
  </si>
  <si>
    <t>2,7*2+1,2</t>
  </si>
  <si>
    <t>622321121</t>
  </si>
  <si>
    <t>Vápenocementová omítka hladká jednovrstvá vnějších stěn nanášená ručně</t>
  </si>
  <si>
    <t>-1508765996</t>
  </si>
  <si>
    <t>631311131</t>
  </si>
  <si>
    <t>Doplnění dosavadních mazanin betonem prostým plochy do 1 m2 tloušťky přes 80 mm</t>
  </si>
  <si>
    <t>1025301212</t>
  </si>
  <si>
    <t>Půdorys základní, Řez R2</t>
  </si>
  <si>
    <t>0,5*1,2*0,15</t>
  </si>
  <si>
    <t>63991R</t>
  </si>
  <si>
    <t>Hydrofobní ošetření pohledové plochy nové opěrné zdi z pískovcových bloků-bezbarvý hydrofobizační prostředek pro závěrečné ošetření na bázi siloxanu aplikovaný dle technického listu daného výrobku</t>
  </si>
  <si>
    <t>-1349254184</t>
  </si>
  <si>
    <t>3,7*1,5+3*0,5*1,5</t>
  </si>
  <si>
    <t>63992R</t>
  </si>
  <si>
    <t>Zapravení otvorů v ostění, nadpraží a parapetu po kotevních prvcích ocelových mříží bude provedeno pomocí minerální restaurátorské suché hmoty pro povrchové oblasti k napodobení barvy  a struktury originálního kamene - viz. dodatek TZ</t>
  </si>
  <si>
    <t>1044551573</t>
  </si>
  <si>
    <t>Dodatek TZ SO 02</t>
  </si>
  <si>
    <t>"počet otvorů"16</t>
  </si>
  <si>
    <t>962022491</t>
  </si>
  <si>
    <t>Bourání zdiva nadzákladového kamenného na MC přes 1 m3 - opatrné rozebrání k dalšímu použití</t>
  </si>
  <si>
    <t>491102478</t>
  </si>
  <si>
    <t>Opěrná zeď, Řez R5</t>
  </si>
  <si>
    <t>3,045*2,18*0,5+1,37*0,5/2*2,18</t>
  </si>
  <si>
    <t>962023391</t>
  </si>
  <si>
    <t>Bourání zdiva nadzákladového smíšeného na MV nebo MVC přes 1 m3</t>
  </si>
  <si>
    <t>-817245303</t>
  </si>
  <si>
    <t>Půdorys opěrné stěny, Řez R2</t>
  </si>
  <si>
    <t>2,36*0,4*1,2+1,61*0,4*1,2+0,45*0,75/2*1,2*0,45</t>
  </si>
  <si>
    <t>967042712</t>
  </si>
  <si>
    <t>Odsekání obkladu z kamene plošné tl do 100 mm,opatrně,je určeno k dalšímu použití !!!</t>
  </si>
  <si>
    <t>67892878</t>
  </si>
  <si>
    <t>Výkres č.13</t>
  </si>
  <si>
    <t>2,5*1</t>
  </si>
  <si>
    <t>968062374</t>
  </si>
  <si>
    <t>Vybourání dřevěných rámů oken zdvojených včetně křídel pl do 1 m2</t>
  </si>
  <si>
    <t>-1964030117</t>
  </si>
  <si>
    <t>SO 01-výplně otvorů</t>
  </si>
  <si>
    <t>"A"1,34*0,6</t>
  </si>
  <si>
    <t>968072244R</t>
  </si>
  <si>
    <t>Vybourání kovových mříží do 1 m2</t>
  </si>
  <si>
    <t>-999794188</t>
  </si>
  <si>
    <t>SO 01 - Výplně otvorů</t>
  </si>
  <si>
    <t>1,34*0,6+1,6*2,15</t>
  </si>
  <si>
    <t>997013111</t>
  </si>
  <si>
    <t>Vnitrostaveništní doprava suti a vybouraných hmot pro budovy v do 6 m s použitím mechanizace</t>
  </si>
  <si>
    <t>-826320376</t>
  </si>
  <si>
    <t>1746570836</t>
  </si>
  <si>
    <t>"celková suť"38,017</t>
  </si>
  <si>
    <t>"obkladový kámen k dalšímu využití"-0,625</t>
  </si>
  <si>
    <t>"rozebraná kamenná dlažba"-9,547</t>
  </si>
  <si>
    <t>"rozebraná kamenná opěrná stěna"-10,165/2</t>
  </si>
  <si>
    <t>-459361360</t>
  </si>
  <si>
    <t>22,762*19</t>
  </si>
  <si>
    <t>-512831508</t>
  </si>
  <si>
    <t>22,762</t>
  </si>
  <si>
    <t>998011003</t>
  </si>
  <si>
    <t>Přesun hmot pro budovy zděné v do 24 m</t>
  </si>
  <si>
    <t>-1038317693</t>
  </si>
  <si>
    <t>D+M dřevěných okenic dvoukřídlých r.1200/2800mm,vč.povrchové úpravy, kování a zámku</t>
  </si>
  <si>
    <t>-677722523</t>
  </si>
  <si>
    <t>998766101</t>
  </si>
  <si>
    <t>Přesun hmot tonážní pro konstrukce truhlářské v objektech v do 6 m</t>
  </si>
  <si>
    <t>-1412854711</t>
  </si>
  <si>
    <t>767161824</t>
  </si>
  <si>
    <t>Demontáž zábradlí schodišťového nerozebíratelného hmotnosti 1m zábradlí přes 20 kg</t>
  </si>
  <si>
    <t>-1249860401</t>
  </si>
  <si>
    <t>Půdorys základní tvar</t>
  </si>
  <si>
    <t>2,5</t>
  </si>
  <si>
    <t>767640111</t>
  </si>
  <si>
    <t>Montáž dveří ocelových vchodových jednokřídlových bez nadsvětlíku</t>
  </si>
  <si>
    <t>1925862099</t>
  </si>
  <si>
    <t>553412460</t>
  </si>
  <si>
    <t>dveře ocelové vchodové jednokřídlové celoprosklené 1130x 2170 mm,vč.osazovacího rámu, kování a bezpečnostního zámku a přípravy na EPS</t>
  </si>
  <si>
    <t>694852686</t>
  </si>
  <si>
    <t>767991R</t>
  </si>
  <si>
    <t>D+M mříže na zakrytí VZT jednotky dle PD</t>
  </si>
  <si>
    <t>84596131</t>
  </si>
  <si>
    <t>Řez R2,Půdorys opěrné stěny</t>
  </si>
  <si>
    <t>767992R</t>
  </si>
  <si>
    <t>D+M ocelové rohože před dveřmi vč.vaničky,betonu a drenáže 495/310mm</t>
  </si>
  <si>
    <t>83367155</t>
  </si>
  <si>
    <t>Půdorys pohled shora, Řez R2</t>
  </si>
  <si>
    <t>767993R</t>
  </si>
  <si>
    <t>D+M nového zábradlí trubkového u schodiště v.cca 1050mm,vč.madla</t>
  </si>
  <si>
    <t>141171799</t>
  </si>
  <si>
    <t>3,2+2*1,7+5</t>
  </si>
  <si>
    <t>767994R</t>
  </si>
  <si>
    <t>D+M zábradlí předjezdu,v.900mm</t>
  </si>
  <si>
    <t>445411141</t>
  </si>
  <si>
    <t>998767101</t>
  </si>
  <si>
    <t>Přesun hmot tonážní pro zámečnické konstrukce v objektech v do 6 m</t>
  </si>
  <si>
    <t>-1138012605</t>
  </si>
  <si>
    <t>782511324</t>
  </si>
  <si>
    <t xml:space="preserve">Montáž obkladu kámen měkký obklad ostění tloušťky 40 nebo 50 mm </t>
  </si>
  <si>
    <t>1745202110</t>
  </si>
  <si>
    <t>2,2*0,8</t>
  </si>
  <si>
    <t>583821750</t>
  </si>
  <si>
    <t>deska obkladová, žula tryskaná tl 5 cm do 0,24 m2</t>
  </si>
  <si>
    <t>-898543966</t>
  </si>
  <si>
    <t>1,76*1,1</t>
  </si>
  <si>
    <t>998782101</t>
  </si>
  <si>
    <t>Přesun hmot tonážní pro obklady kamenné v objektech v do 6 m</t>
  </si>
  <si>
    <t>1402159764</t>
  </si>
  <si>
    <t>784</t>
  </si>
  <si>
    <t>784181101</t>
  </si>
  <si>
    <t>Základní akrylátová jednonásobná penetrace podkladu v místnostech výšky do 3,80m</t>
  </si>
  <si>
    <t>739440553</t>
  </si>
  <si>
    <t>784211101</t>
  </si>
  <si>
    <t>Dvojnásobné bílé malby ze směsí za mokra výborně otěruvzdorných v místnostech výšky do 3,80 m</t>
  </si>
  <si>
    <t>1358243958</t>
  </si>
  <si>
    <t>2b - Stavební část</t>
  </si>
  <si>
    <t xml:space="preserve">    711 -  Izolace proti vodě, vlhkosti a plynům</t>
  </si>
  <si>
    <t xml:space="preserve">    721 -  Zdravotechnika</t>
  </si>
  <si>
    <t xml:space="preserve">    24-M -  Montáže vzduchotechnických zařízení</t>
  </si>
  <si>
    <t>-1282421187</t>
  </si>
  <si>
    <t>711</t>
  </si>
  <si>
    <t xml:space="preserve"> Izolace proti vodě, vlhkosti a plynům</t>
  </si>
  <si>
    <t>711161321</t>
  </si>
  <si>
    <t>Izolace proti zemní vlhkosti stěn foliemi nopovými pro těžké podmínky tl. nopu 4mm,vč.materiálu</t>
  </si>
  <si>
    <t>-1834527225</t>
  </si>
  <si>
    <t>Půdorys základů,Řez R1-R5</t>
  </si>
  <si>
    <t>(4,41*0,35+1,4*0,35+0,8*1,1+5,5*1,2)*1,15</t>
  </si>
  <si>
    <t>711161381</t>
  </si>
  <si>
    <t>Izolace proti zemní vlhkosti foliemi nopovými ukončené horní lištou,vč.materiálu</t>
  </si>
  <si>
    <t>-331151096</t>
  </si>
  <si>
    <t>(4,41+1,4+0,8+5,5)*1,1</t>
  </si>
  <si>
    <t>721210814R</t>
  </si>
  <si>
    <t>Demontáž vpustí dvorních</t>
  </si>
  <si>
    <t>-1634198097</t>
  </si>
  <si>
    <t>Výkres č.3 a 6</t>
  </si>
  <si>
    <t>721211611</t>
  </si>
  <si>
    <t>Vtok dvorní se svislým odtokem a zápachovou klapkou DN 110/160 mříž litina vnější rozměr 260x260mm</t>
  </si>
  <si>
    <t>218308211</t>
  </si>
  <si>
    <t>Výkres č.3 a 5</t>
  </si>
  <si>
    <t>-980145197</t>
  </si>
  <si>
    <t>Nový kabel CYKY 3x 1.5 v délce cca 35 m včetně vysekání drážky a případných prostupů, zapravení maltou, přeštukování a výmalby -D+M</t>
  </si>
  <si>
    <t>-1757022109</t>
  </si>
  <si>
    <t>Výkres č.6</t>
  </si>
  <si>
    <t>219922R</t>
  </si>
  <si>
    <t xml:space="preserve">Výrobní dokumentace na výrobu světelného panelu odsouhlasená architektem města a provozovatelem </t>
  </si>
  <si>
    <t>630502155</t>
  </si>
  <si>
    <t>21992R</t>
  </si>
  <si>
    <t>D+M světelného panelu,navazující na dveře,složený ze dvou částí,graficky upraven jako poutač restaurace</t>
  </si>
  <si>
    <t>366958999</t>
  </si>
  <si>
    <t>TZ,Půdorys pohled shora</t>
  </si>
  <si>
    <t>21993R</t>
  </si>
  <si>
    <t>Doplnění rozvaděče o jistič 10A, stykač 16A, astronomické spínací hodiny -D+M</t>
  </si>
  <si>
    <t>-1118063177</t>
  </si>
  <si>
    <t>21994R</t>
  </si>
  <si>
    <t>Provedení revize elektro</t>
  </si>
  <si>
    <t>-1805071586</t>
  </si>
  <si>
    <t>24-M</t>
  </si>
  <si>
    <t xml:space="preserve"> Montáže vzduchotechnických zařízení</t>
  </si>
  <si>
    <t>24991R</t>
  </si>
  <si>
    <t>Přesun vzduchotechnické jednotky,včetně nového napojení a zprovoznění jednotky, zapravení omítek po novém napojení, jejich přeštukování a výmalba</t>
  </si>
  <si>
    <t>-530748057</t>
  </si>
  <si>
    <t>24992R</t>
  </si>
  <si>
    <t>-1087247853</t>
  </si>
  <si>
    <t>2c - Vedlejší rozpočtové náklady</t>
  </si>
  <si>
    <t>-1135772866</t>
  </si>
  <si>
    <t>0132540001</t>
  </si>
  <si>
    <t>Geodetické vytýčení stavby</t>
  </si>
  <si>
    <t>-432412683</t>
  </si>
  <si>
    <t>0132540002</t>
  </si>
  <si>
    <t>Geodetické zaměření skutečného provedení stavby</t>
  </si>
  <si>
    <t>798821242</t>
  </si>
  <si>
    <t>493880400</t>
  </si>
  <si>
    <t>013992R</t>
  </si>
  <si>
    <t>Návrh kladení dlažby (spárořez) a odsouhlasení investorem – kladení by mělo navazovat na stávající architektonické řešení prostoru kolem Ressela</t>
  </si>
  <si>
    <t>1352693584</t>
  </si>
  <si>
    <t>013993R</t>
  </si>
  <si>
    <t>Geometrický plán skutečného provedení stavby včetně stvrzení příslušným KÚ (6x tištěné, 6x CD)</t>
  </si>
  <si>
    <t>1079939809</t>
  </si>
  <si>
    <t>Zařízení staveniště -zřízení,provoz,odvoz</t>
  </si>
  <si>
    <t>-119624113</t>
  </si>
  <si>
    <t xml:space="preserve">Zajištění vstupu do objektu lávkami s dřevěným zábradlím dle požadavku KooBOZP </t>
  </si>
  <si>
    <t>1021844260</t>
  </si>
  <si>
    <t>032103002R</t>
  </si>
  <si>
    <t xml:space="preserve">Zajištění oplocení stavby pevnými zábranami dle požadavku KooBOZP </t>
  </si>
  <si>
    <t>1895628936</t>
  </si>
  <si>
    <t>-48456895</t>
  </si>
  <si>
    <t>336550796</t>
  </si>
  <si>
    <t>1775438068</t>
  </si>
  <si>
    <t>-1125078289</t>
  </si>
  <si>
    <t>-590525201</t>
  </si>
  <si>
    <t>Kč</t>
  </si>
  <si>
    <t>868863623</t>
  </si>
  <si>
    <t>091404001</t>
  </si>
  <si>
    <t>Provedení vzorků broušení betonu na schodišti a jejich odsouhlasení investorem.</t>
  </si>
  <si>
    <t>-412695202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</si>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</sst>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2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8" fillId="0" borderId="0" applyNumberFormat="0" applyFill="0" applyBorder="0" applyAlignment="0" applyProtection="0"/>
    <xf numFmtId="0" fontId="43" fillId="0" borderId="0" applyAlignment="0">
      <alignment vertical="top" wrapText="1"/>
      <protection locked="0"/>
    </xf>
  </cellStyleXfs>
  <cellXfs count="42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0" fillId="2" borderId="0" xfId="0" applyFill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7" fillId="0" borderId="19" xfId="0" applyFont="1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7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7" fillId="0" borderId="17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7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8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2" xfId="0" applyNumberFormat="1" applyFont="1" applyBorder="1" applyAlignment="1" applyProtection="1">
      <alignment vertical="center"/>
    </xf>
    <xf numFmtId="4" fontId="29" fillId="0" borderId="23" xfId="0" applyNumberFormat="1" applyFont="1" applyBorder="1" applyAlignment="1" applyProtection="1">
      <alignment vertical="center"/>
    </xf>
    <xf numFmtId="166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4" xfId="0" applyBorder="1"/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31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2" fillId="0" borderId="15" xfId="0" applyNumberFormat="1" applyFont="1" applyBorder="1" applyAlignment="1" applyProtection="1"/>
    <xf numFmtId="166" fontId="32" fillId="0" borderId="16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7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8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7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37" fillId="0" borderId="27" xfId="0" applyFont="1" applyBorder="1" applyAlignment="1" applyProtection="1">
      <alignment horizontal="center" vertical="center"/>
    </xf>
    <xf numFmtId="49" fontId="37" fillId="0" borderId="27" xfId="0" applyNumberFormat="1" applyFont="1" applyBorder="1" applyAlignment="1" applyProtection="1">
      <alignment horizontal="left" vertical="center" wrapText="1"/>
    </xf>
    <xf numFmtId="0" fontId="37" fillId="0" borderId="27" xfId="0" applyFont="1" applyBorder="1" applyAlignment="1" applyProtection="1">
      <alignment horizontal="left" vertical="center" wrapText="1"/>
    </xf>
    <xf numFmtId="0" fontId="37" fillId="0" borderId="27" xfId="0" applyFont="1" applyBorder="1" applyAlignment="1" applyProtection="1">
      <alignment horizontal="center" vertical="center" wrapText="1"/>
    </xf>
    <xf numFmtId="167" fontId="37" fillId="0" borderId="27" xfId="0" applyNumberFormat="1" applyFont="1" applyBorder="1" applyAlignment="1" applyProtection="1">
      <alignment vertical="center"/>
    </xf>
    <xf numFmtId="4" fontId="37" fillId="3" borderId="27" xfId="0" applyNumberFormat="1" applyFont="1" applyFill="1" applyBorder="1" applyAlignment="1" applyProtection="1">
      <alignment vertical="center"/>
      <protection locked="0"/>
    </xf>
    <xf numFmtId="4" fontId="37" fillId="0" borderId="27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7" fillId="3" borderId="27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7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22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1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17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Protection="1"/>
    <xf numFmtId="0" fontId="38" fillId="2" borderId="0" xfId="1" applyFill="1"/>
    <xf numFmtId="0" fontId="39" fillId="0" borderId="0" xfId="1" applyFont="1" applyAlignment="1">
      <alignment horizontal="center" vertical="center"/>
    </xf>
    <xf numFmtId="0" fontId="40" fillId="2" borderId="0" xfId="0" applyFont="1" applyFill="1" applyAlignment="1">
      <alignment horizontal="left" vertical="center"/>
    </xf>
    <xf numFmtId="0" fontId="41" fillId="2" borderId="0" xfId="0" applyFont="1" applyFill="1" applyAlignment="1">
      <alignment vertical="center"/>
    </xf>
    <xf numFmtId="0" fontId="42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41" fillId="2" borderId="0" xfId="0" applyFont="1" applyFill="1" applyAlignment="1" applyProtection="1">
      <alignment vertical="center"/>
    </xf>
    <xf numFmtId="0" fontId="40" fillId="2" borderId="0" xfId="0" applyFont="1" applyFill="1" applyAlignment="1" applyProtection="1">
      <alignment horizontal="left" vertical="center"/>
    </xf>
    <xf numFmtId="0" fontId="42" fillId="2" borderId="0" xfId="1" applyFont="1" applyFill="1" applyAlignment="1" applyProtection="1">
      <alignment vertical="center"/>
    </xf>
    <xf numFmtId="0" fontId="42" fillId="2" borderId="0" xfId="1" applyFont="1" applyFill="1" applyAlignment="1">
      <alignment vertical="center"/>
    </xf>
    <xf numFmtId="0" fontId="41" fillId="2" borderId="0" xfId="0" applyFont="1" applyFill="1" applyAlignment="1" applyProtection="1">
      <alignment vertical="center"/>
      <protection locked="0"/>
    </xf>
    <xf numFmtId="0" fontId="43" fillId="0" borderId="0" xfId="2" applyAlignment="1">
      <alignment vertical="top"/>
      <protection locked="0"/>
    </xf>
    <xf numFmtId="0" fontId="44" fillId="0" borderId="28" xfId="2" applyFont="1" applyBorder="1" applyAlignment="1">
      <alignment vertical="center" wrapText="1"/>
      <protection locked="0"/>
    </xf>
    <xf numFmtId="0" fontId="44" fillId="0" borderId="29" xfId="2" applyFont="1" applyBorder="1" applyAlignment="1">
      <alignment vertical="center" wrapText="1"/>
      <protection locked="0"/>
    </xf>
    <xf numFmtId="0" fontId="44" fillId="0" borderId="30" xfId="2" applyFont="1" applyBorder="1" applyAlignment="1">
      <alignment vertical="center" wrapText="1"/>
      <protection locked="0"/>
    </xf>
    <xf numFmtId="0" fontId="44" fillId="0" borderId="31" xfId="2" applyFont="1" applyBorder="1" applyAlignment="1">
      <alignment horizontal="center" vertical="center" wrapText="1"/>
      <protection locked="0"/>
    </xf>
    <xf numFmtId="0" fontId="45" fillId="0" borderId="0" xfId="2" applyFont="1" applyBorder="1" applyAlignment="1">
      <alignment horizontal="center" vertical="center" wrapText="1"/>
      <protection locked="0"/>
    </xf>
    <xf numFmtId="0" fontId="44" fillId="0" borderId="32" xfId="2" applyFont="1" applyBorder="1" applyAlignment="1">
      <alignment horizontal="center" vertical="center" wrapText="1"/>
      <protection locked="0"/>
    </xf>
    <xf numFmtId="0" fontId="43" fillId="0" borderId="0" xfId="2" applyAlignment="1">
      <alignment horizontal="center" vertical="center"/>
      <protection locked="0"/>
    </xf>
    <xf numFmtId="0" fontId="44" fillId="0" borderId="31" xfId="2" applyFont="1" applyBorder="1" applyAlignment="1">
      <alignment vertical="center" wrapText="1"/>
      <protection locked="0"/>
    </xf>
    <xf numFmtId="0" fontId="46" fillId="0" borderId="33" xfId="2" applyFont="1" applyBorder="1" applyAlignment="1">
      <alignment horizontal="left" wrapText="1"/>
      <protection locked="0"/>
    </xf>
    <xf numFmtId="0" fontId="44" fillId="0" borderId="32" xfId="2" applyFont="1" applyBorder="1" applyAlignment="1">
      <alignment vertical="center" wrapText="1"/>
      <protection locked="0"/>
    </xf>
    <xf numFmtId="0" fontId="46" fillId="0" borderId="0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horizontal="left" vertical="center" wrapText="1"/>
      <protection locked="0"/>
    </xf>
    <xf numFmtId="0" fontId="47" fillId="0" borderId="31" xfId="2" applyFont="1" applyBorder="1" applyAlignment="1">
      <alignment vertical="center" wrapText="1"/>
      <protection locked="0"/>
    </xf>
    <xf numFmtId="0" fontId="47" fillId="0" borderId="0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vertical="center" wrapText="1"/>
      <protection locked="0"/>
    </xf>
    <xf numFmtId="0" fontId="47" fillId="0" borderId="0" xfId="2" applyFont="1" applyBorder="1" applyAlignment="1">
      <alignment vertical="center"/>
      <protection locked="0"/>
    </xf>
    <xf numFmtId="0" fontId="47" fillId="0" borderId="0" xfId="2" applyFont="1" applyBorder="1" applyAlignment="1">
      <alignment horizontal="left" vertical="center"/>
      <protection locked="0"/>
    </xf>
    <xf numFmtId="49" fontId="47" fillId="0" borderId="0" xfId="2" applyNumberFormat="1" applyFont="1" applyBorder="1" applyAlignment="1">
      <alignment horizontal="left" vertical="center" wrapText="1"/>
      <protection locked="0"/>
    </xf>
    <xf numFmtId="49" fontId="47" fillId="0" borderId="0" xfId="2" applyNumberFormat="1" applyFont="1" applyBorder="1" applyAlignment="1">
      <alignment vertical="center" wrapText="1"/>
      <protection locked="0"/>
    </xf>
    <xf numFmtId="0" fontId="44" fillId="0" borderId="34" xfId="2" applyFont="1" applyBorder="1" applyAlignment="1">
      <alignment vertical="center" wrapText="1"/>
      <protection locked="0"/>
    </xf>
    <xf numFmtId="0" fontId="50" fillId="0" borderId="33" xfId="2" applyFont="1" applyBorder="1" applyAlignment="1">
      <alignment vertical="center" wrapText="1"/>
      <protection locked="0"/>
    </xf>
    <xf numFmtId="0" fontId="44" fillId="0" borderId="35" xfId="2" applyFont="1" applyBorder="1" applyAlignment="1">
      <alignment vertical="center" wrapText="1"/>
      <protection locked="0"/>
    </xf>
    <xf numFmtId="0" fontId="44" fillId="0" borderId="0" xfId="2" applyFont="1" applyBorder="1" applyAlignment="1">
      <alignment vertical="top"/>
      <protection locked="0"/>
    </xf>
    <xf numFmtId="0" fontId="44" fillId="0" borderId="0" xfId="2" applyFont="1" applyAlignment="1">
      <alignment vertical="top"/>
      <protection locked="0"/>
    </xf>
    <xf numFmtId="0" fontId="44" fillId="0" borderId="28" xfId="2" applyFont="1" applyBorder="1" applyAlignment="1">
      <alignment horizontal="left" vertical="center"/>
      <protection locked="0"/>
    </xf>
    <xf numFmtId="0" fontId="44" fillId="0" borderId="29" xfId="2" applyFont="1" applyBorder="1" applyAlignment="1">
      <alignment horizontal="left" vertical="center"/>
      <protection locked="0"/>
    </xf>
    <xf numFmtId="0" fontId="44" fillId="0" borderId="30" xfId="2" applyFont="1" applyBorder="1" applyAlignment="1">
      <alignment horizontal="left" vertical="center"/>
      <protection locked="0"/>
    </xf>
    <xf numFmtId="0" fontId="44" fillId="0" borderId="31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center" vertical="center"/>
      <protection locked="0"/>
    </xf>
    <xf numFmtId="0" fontId="44" fillId="0" borderId="32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51" fillId="0" borderId="0" xfId="2" applyFont="1" applyAlignment="1">
      <alignment horizontal="left" vertical="center"/>
      <protection locked="0"/>
    </xf>
    <xf numFmtId="0" fontId="46" fillId="0" borderId="33" xfId="2" applyFont="1" applyBorder="1" applyAlignment="1">
      <alignment horizontal="left" vertical="center"/>
      <protection locked="0"/>
    </xf>
    <xf numFmtId="0" fontId="46" fillId="0" borderId="33" xfId="2" applyFont="1" applyBorder="1" applyAlignment="1">
      <alignment horizontal="center" vertical="center"/>
      <protection locked="0"/>
    </xf>
    <xf numFmtId="0" fontId="51" fillId="0" borderId="33" xfId="2" applyFont="1" applyBorder="1" applyAlignment="1">
      <alignment horizontal="left" vertical="center"/>
      <protection locked="0"/>
    </xf>
    <xf numFmtId="0" fontId="49" fillId="0" borderId="0" xfId="2" applyFont="1" applyBorder="1" applyAlignment="1">
      <alignment horizontal="left" vertical="center"/>
      <protection locked="0"/>
    </xf>
    <xf numFmtId="0" fontId="47" fillId="0" borderId="0" xfId="2" applyFont="1" applyAlignment="1">
      <alignment horizontal="left" vertical="center"/>
      <protection locked="0"/>
    </xf>
    <xf numFmtId="0" fontId="47" fillId="0" borderId="0" xfId="2" applyFont="1" applyBorder="1" applyAlignment="1">
      <alignment horizontal="center" vertical="center"/>
      <protection locked="0"/>
    </xf>
    <xf numFmtId="0" fontId="47" fillId="0" borderId="31" xfId="2" applyFont="1" applyBorder="1" applyAlignment="1">
      <alignment horizontal="left" vertical="center"/>
      <protection locked="0"/>
    </xf>
    <xf numFmtId="0" fontId="47" fillId="0" borderId="0" xfId="2" applyFont="1" applyFill="1" applyBorder="1" applyAlignment="1">
      <alignment horizontal="left" vertical="center"/>
      <protection locked="0"/>
    </xf>
    <xf numFmtId="0" fontId="47" fillId="0" borderId="0" xfId="2" applyFont="1" applyFill="1" applyBorder="1" applyAlignment="1">
      <alignment horizontal="center" vertical="center"/>
      <protection locked="0"/>
    </xf>
    <xf numFmtId="0" fontId="44" fillId="0" borderId="34" xfId="2" applyFont="1" applyBorder="1" applyAlignment="1">
      <alignment horizontal="left" vertical="center"/>
      <protection locked="0"/>
    </xf>
    <xf numFmtId="0" fontId="50" fillId="0" borderId="33" xfId="2" applyFont="1" applyBorder="1" applyAlignment="1">
      <alignment horizontal="left" vertical="center"/>
      <protection locked="0"/>
    </xf>
    <xf numFmtId="0" fontId="44" fillId="0" borderId="35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left" vertical="center"/>
      <protection locked="0"/>
    </xf>
    <xf numFmtId="0" fontId="50" fillId="0" borderId="0" xfId="2" applyFont="1" applyBorder="1" applyAlignment="1">
      <alignment horizontal="left" vertical="center"/>
      <protection locked="0"/>
    </xf>
    <xf numFmtId="0" fontId="51" fillId="0" borderId="0" xfId="2" applyFont="1" applyBorder="1" applyAlignment="1">
      <alignment horizontal="left" vertical="center"/>
      <protection locked="0"/>
    </xf>
    <xf numFmtId="0" fontId="47" fillId="0" borderId="33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horizontal="center" vertical="center" wrapText="1"/>
      <protection locked="0"/>
    </xf>
    <xf numFmtId="0" fontId="44" fillId="0" borderId="28" xfId="2" applyFont="1" applyBorder="1" applyAlignment="1">
      <alignment horizontal="left" vertical="center" wrapText="1"/>
      <protection locked="0"/>
    </xf>
    <xf numFmtId="0" fontId="44" fillId="0" borderId="29" xfId="2" applyFont="1" applyBorder="1" applyAlignment="1">
      <alignment horizontal="left" vertical="center" wrapText="1"/>
      <protection locked="0"/>
    </xf>
    <xf numFmtId="0" fontId="44" fillId="0" borderId="30" xfId="2" applyFont="1" applyBorder="1" applyAlignment="1">
      <alignment horizontal="left" vertical="center" wrapText="1"/>
      <protection locked="0"/>
    </xf>
    <xf numFmtId="0" fontId="44" fillId="0" borderId="31" xfId="2" applyFont="1" applyBorder="1" applyAlignment="1">
      <alignment horizontal="left" vertical="center" wrapText="1"/>
      <protection locked="0"/>
    </xf>
    <xf numFmtId="0" fontId="44" fillId="0" borderId="32" xfId="2" applyFont="1" applyBorder="1" applyAlignment="1">
      <alignment horizontal="left" vertical="center" wrapText="1"/>
      <protection locked="0"/>
    </xf>
    <xf numFmtId="0" fontId="51" fillId="0" borderId="31" xfId="2" applyFont="1" applyBorder="1" applyAlignment="1">
      <alignment horizontal="left" vertical="center" wrapText="1"/>
      <protection locked="0"/>
    </xf>
    <xf numFmtId="0" fontId="51" fillId="0" borderId="32" xfId="2" applyFont="1" applyBorder="1" applyAlignment="1">
      <alignment horizontal="left" vertical="center" wrapText="1"/>
      <protection locked="0"/>
    </xf>
    <xf numFmtId="0" fontId="47" fillId="0" borderId="31" xfId="2" applyFont="1" applyBorder="1" applyAlignment="1">
      <alignment horizontal="left" vertical="center" wrapText="1"/>
      <protection locked="0"/>
    </xf>
    <xf numFmtId="0" fontId="47" fillId="0" borderId="32" xfId="2" applyFont="1" applyBorder="1" applyAlignment="1">
      <alignment horizontal="left" vertical="center" wrapText="1"/>
      <protection locked="0"/>
    </xf>
    <xf numFmtId="0" fontId="47" fillId="0" borderId="32" xfId="2" applyFont="1" applyBorder="1" applyAlignment="1">
      <alignment horizontal="left" vertical="center"/>
      <protection locked="0"/>
    </xf>
    <xf numFmtId="0" fontId="47" fillId="0" borderId="34" xfId="2" applyFont="1" applyBorder="1" applyAlignment="1">
      <alignment horizontal="left" vertical="center" wrapText="1"/>
      <protection locked="0"/>
    </xf>
    <xf numFmtId="0" fontId="47" fillId="0" borderId="33" xfId="2" applyFont="1" applyBorder="1" applyAlignment="1">
      <alignment horizontal="left" vertical="center" wrapText="1"/>
      <protection locked="0"/>
    </xf>
    <xf numFmtId="0" fontId="47" fillId="0" borderId="35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horizontal="left" vertical="top"/>
      <protection locked="0"/>
    </xf>
    <xf numFmtId="0" fontId="47" fillId="0" borderId="0" xfId="2" applyFont="1" applyBorder="1" applyAlignment="1">
      <alignment horizontal="center" vertical="top"/>
      <protection locked="0"/>
    </xf>
    <xf numFmtId="0" fontId="47" fillId="0" borderId="34" xfId="2" applyFont="1" applyBorder="1" applyAlignment="1">
      <alignment horizontal="left" vertical="center"/>
      <protection locked="0"/>
    </xf>
    <xf numFmtId="0" fontId="47" fillId="0" borderId="35" xfId="2" applyFont="1" applyBorder="1" applyAlignment="1">
      <alignment horizontal="left" vertical="center"/>
      <protection locked="0"/>
    </xf>
    <xf numFmtId="0" fontId="51" fillId="0" borderId="0" xfId="2" applyFont="1" applyAlignment="1">
      <alignment vertical="center"/>
      <protection locked="0"/>
    </xf>
    <xf numFmtId="0" fontId="46" fillId="0" borderId="0" xfId="2" applyFont="1" applyBorder="1" applyAlignment="1">
      <alignment vertical="center"/>
      <protection locked="0"/>
    </xf>
    <xf numFmtId="0" fontId="51" fillId="0" borderId="33" xfId="2" applyFont="1" applyBorder="1" applyAlignment="1">
      <alignment vertical="center"/>
      <protection locked="0"/>
    </xf>
    <xf numFmtId="0" fontId="46" fillId="0" borderId="33" xfId="2" applyFont="1" applyBorder="1" applyAlignment="1">
      <alignment vertical="center"/>
      <protection locked="0"/>
    </xf>
    <xf numFmtId="0" fontId="43" fillId="0" borderId="0" xfId="2" applyBorder="1" applyAlignment="1">
      <alignment vertical="top"/>
      <protection locked="0"/>
    </xf>
    <xf numFmtId="49" fontId="47" fillId="0" borderId="0" xfId="2" applyNumberFormat="1" applyFont="1" applyBorder="1" applyAlignment="1">
      <alignment horizontal="left" vertical="center"/>
      <protection locked="0"/>
    </xf>
    <xf numFmtId="0" fontId="43" fillId="0" borderId="33" xfId="2" applyBorder="1" applyAlignment="1">
      <alignment vertical="top"/>
      <protection locked="0"/>
    </xf>
    <xf numFmtId="0" fontId="46" fillId="0" borderId="33" xfId="2" applyFont="1" applyBorder="1" applyAlignment="1">
      <alignment horizontal="left"/>
      <protection locked="0"/>
    </xf>
    <xf numFmtId="0" fontId="51" fillId="0" borderId="33" xfId="2" applyFont="1" applyBorder="1" applyAlignment="1">
      <protection locked="0"/>
    </xf>
    <xf numFmtId="0" fontId="46" fillId="0" borderId="33" xfId="2" applyFont="1" applyBorder="1" applyAlignment="1">
      <alignment horizontal="left"/>
      <protection locked="0"/>
    </xf>
    <xf numFmtId="0" fontId="47" fillId="0" borderId="0" xfId="2" applyFont="1" applyBorder="1" applyAlignment="1">
      <alignment horizontal="left" vertical="center"/>
      <protection locked="0"/>
    </xf>
    <xf numFmtId="0" fontId="44" fillId="0" borderId="31" xfId="2" applyFont="1" applyBorder="1" applyAlignment="1">
      <alignment vertical="top"/>
      <protection locked="0"/>
    </xf>
    <xf numFmtId="0" fontId="47" fillId="0" borderId="0" xfId="2" applyFont="1" applyBorder="1" applyAlignment="1">
      <alignment horizontal="left" vertical="top"/>
      <protection locked="0"/>
    </xf>
    <xf numFmtId="0" fontId="44" fillId="0" borderId="32" xfId="2" applyFont="1" applyBorder="1" applyAlignment="1">
      <alignment vertical="top"/>
      <protection locked="0"/>
    </xf>
    <xf numFmtId="0" fontId="44" fillId="0" borderId="0" xfId="2" applyFont="1" applyBorder="1" applyAlignment="1">
      <alignment horizontal="center" vertical="center"/>
      <protection locked="0"/>
    </xf>
    <xf numFmtId="0" fontId="44" fillId="0" borderId="0" xfId="2" applyFont="1" applyBorder="1" applyAlignment="1">
      <alignment horizontal="left" vertical="top"/>
      <protection locked="0"/>
    </xf>
    <xf numFmtId="0" fontId="44" fillId="0" borderId="34" xfId="2" applyFont="1" applyBorder="1" applyAlignment="1">
      <alignment vertical="top"/>
      <protection locked="0"/>
    </xf>
    <xf numFmtId="0" fontId="44" fillId="0" borderId="33" xfId="2" applyFont="1" applyBorder="1" applyAlignment="1">
      <alignment vertical="top"/>
      <protection locked="0"/>
    </xf>
    <xf numFmtId="0" fontId="44" fillId="0" borderId="35" xfId="2" applyFont="1" applyBorder="1" applyAlignment="1">
      <alignment vertical="top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2FF05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CDAA2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72E02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1CF05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97EA5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7E3AB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430F7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C193D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6"/>
  <sheetViews>
    <sheetView showGridLines="0" tabSelected="1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333" t="s">
        <v>0</v>
      </c>
      <c r="B1" s="334"/>
      <c r="C1" s="334"/>
      <c r="D1" s="335" t="s">
        <v>1</v>
      </c>
      <c r="E1" s="334"/>
      <c r="F1" s="334"/>
      <c r="G1" s="334"/>
      <c r="H1" s="334"/>
      <c r="I1" s="334"/>
      <c r="J1" s="334"/>
      <c r="K1" s="336" t="s">
        <v>1080</v>
      </c>
      <c r="L1" s="336"/>
      <c r="M1" s="336"/>
      <c r="N1" s="336"/>
      <c r="O1" s="336"/>
      <c r="P1" s="336"/>
      <c r="Q1" s="336"/>
      <c r="R1" s="336"/>
      <c r="S1" s="336"/>
      <c r="T1" s="334"/>
      <c r="U1" s="334"/>
      <c r="V1" s="334"/>
      <c r="W1" s="336" t="s">
        <v>1081</v>
      </c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28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6" t="s">
        <v>2</v>
      </c>
      <c r="BB1" s="16" t="s">
        <v>3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8" t="s">
        <v>4</v>
      </c>
      <c r="BU1" s="18" t="s">
        <v>4</v>
      </c>
      <c r="BV1" s="18" t="s">
        <v>5</v>
      </c>
    </row>
    <row r="2" spans="1:74" ht="36.950000000000003" customHeight="1" x14ac:dyDescent="0.3"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S2" s="19" t="s">
        <v>6</v>
      </c>
      <c r="BT2" s="19" t="s">
        <v>7</v>
      </c>
    </row>
    <row r="3" spans="1:74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6</v>
      </c>
      <c r="BT3" s="19" t="s">
        <v>8</v>
      </c>
    </row>
    <row r="4" spans="1:74" ht="36.950000000000003" customHeight="1" x14ac:dyDescent="0.3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6"/>
      <c r="AS4" s="27" t="s">
        <v>10</v>
      </c>
      <c r="BE4" s="28" t="s">
        <v>11</v>
      </c>
      <c r="BS4" s="19" t="s">
        <v>12</v>
      </c>
    </row>
    <row r="5" spans="1:74" ht="14.45" customHeight="1" x14ac:dyDescent="0.3">
      <c r="B5" s="23"/>
      <c r="C5" s="24"/>
      <c r="D5" s="29" t="s">
        <v>13</v>
      </c>
      <c r="E5" s="24"/>
      <c r="F5" s="24"/>
      <c r="G5" s="24"/>
      <c r="H5" s="24"/>
      <c r="I5" s="24"/>
      <c r="J5" s="24"/>
      <c r="K5" s="281" t="s">
        <v>14</v>
      </c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4"/>
      <c r="AQ5" s="26"/>
      <c r="BE5" s="277" t="s">
        <v>15</v>
      </c>
      <c r="BS5" s="19" t="s">
        <v>6</v>
      </c>
    </row>
    <row r="6" spans="1:74" ht="36.950000000000003" customHeight="1" x14ac:dyDescent="0.3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283" t="s">
        <v>17</v>
      </c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4"/>
      <c r="AQ6" s="26"/>
      <c r="BE6" s="278"/>
      <c r="BS6" s="19" t="s">
        <v>6</v>
      </c>
    </row>
    <row r="7" spans="1:74" ht="14.45" customHeight="1" x14ac:dyDescent="0.3">
      <c r="B7" s="23"/>
      <c r="C7" s="24"/>
      <c r="D7" s="32" t="s">
        <v>18</v>
      </c>
      <c r="E7" s="24"/>
      <c r="F7" s="24"/>
      <c r="G7" s="24"/>
      <c r="H7" s="24"/>
      <c r="I7" s="24"/>
      <c r="J7" s="24"/>
      <c r="K7" s="30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2" t="s">
        <v>20</v>
      </c>
      <c r="AL7" s="24"/>
      <c r="AM7" s="24"/>
      <c r="AN7" s="30" t="s">
        <v>19</v>
      </c>
      <c r="AO7" s="24"/>
      <c r="AP7" s="24"/>
      <c r="AQ7" s="26"/>
      <c r="BE7" s="278"/>
      <c r="BS7" s="19" t="s">
        <v>6</v>
      </c>
    </row>
    <row r="8" spans="1:74" ht="14.45" customHeight="1" x14ac:dyDescent="0.3">
      <c r="B8" s="23"/>
      <c r="C8" s="24"/>
      <c r="D8" s="32" t="s">
        <v>21</v>
      </c>
      <c r="E8" s="24"/>
      <c r="F8" s="24"/>
      <c r="G8" s="24"/>
      <c r="H8" s="24"/>
      <c r="I8" s="24"/>
      <c r="J8" s="24"/>
      <c r="K8" s="30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2" t="s">
        <v>23</v>
      </c>
      <c r="AL8" s="24"/>
      <c r="AM8" s="24"/>
      <c r="AN8" s="33" t="s">
        <v>24</v>
      </c>
      <c r="AO8" s="24"/>
      <c r="AP8" s="24"/>
      <c r="AQ8" s="26"/>
      <c r="BE8" s="278"/>
      <c r="BS8" s="19" t="s">
        <v>6</v>
      </c>
    </row>
    <row r="9" spans="1:74" ht="14.45" customHeight="1" x14ac:dyDescent="0.3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6"/>
      <c r="BE9" s="278"/>
      <c r="BS9" s="19" t="s">
        <v>6</v>
      </c>
    </row>
    <row r="10" spans="1:74" ht="14.45" customHeight="1" x14ac:dyDescent="0.3">
      <c r="B10" s="23"/>
      <c r="C10" s="24"/>
      <c r="D10" s="32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2" t="s">
        <v>26</v>
      </c>
      <c r="AL10" s="24"/>
      <c r="AM10" s="24"/>
      <c r="AN10" s="30" t="s">
        <v>19</v>
      </c>
      <c r="AO10" s="24"/>
      <c r="AP10" s="24"/>
      <c r="AQ10" s="26"/>
      <c r="BE10" s="278"/>
      <c r="BS10" s="19" t="s">
        <v>27</v>
      </c>
    </row>
    <row r="11" spans="1:74" ht="18.399999999999999" customHeight="1" x14ac:dyDescent="0.3">
      <c r="B11" s="23"/>
      <c r="C11" s="24"/>
      <c r="D11" s="24"/>
      <c r="E11" s="30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2" t="s">
        <v>29</v>
      </c>
      <c r="AL11" s="24"/>
      <c r="AM11" s="24"/>
      <c r="AN11" s="30" t="s">
        <v>19</v>
      </c>
      <c r="AO11" s="24"/>
      <c r="AP11" s="24"/>
      <c r="AQ11" s="26"/>
      <c r="BE11" s="278"/>
      <c r="BS11" s="19" t="s">
        <v>27</v>
      </c>
    </row>
    <row r="12" spans="1:74" ht="6.95" customHeight="1" x14ac:dyDescent="0.3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6"/>
      <c r="BE12" s="278"/>
      <c r="BS12" s="19" t="s">
        <v>27</v>
      </c>
    </row>
    <row r="13" spans="1:74" ht="14.45" customHeight="1" x14ac:dyDescent="0.3">
      <c r="B13" s="23"/>
      <c r="C13" s="24"/>
      <c r="D13" s="32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2" t="s">
        <v>26</v>
      </c>
      <c r="AL13" s="24"/>
      <c r="AM13" s="24"/>
      <c r="AN13" s="34" t="s">
        <v>31</v>
      </c>
      <c r="AO13" s="24"/>
      <c r="AP13" s="24"/>
      <c r="AQ13" s="26"/>
      <c r="BE13" s="278"/>
      <c r="BS13" s="19" t="s">
        <v>27</v>
      </c>
    </row>
    <row r="14" spans="1:74" x14ac:dyDescent="0.3">
      <c r="B14" s="23"/>
      <c r="C14" s="24"/>
      <c r="D14" s="24"/>
      <c r="E14" s="284" t="s">
        <v>31</v>
      </c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32" t="s">
        <v>29</v>
      </c>
      <c r="AL14" s="24"/>
      <c r="AM14" s="24"/>
      <c r="AN14" s="34" t="s">
        <v>31</v>
      </c>
      <c r="AO14" s="24"/>
      <c r="AP14" s="24"/>
      <c r="AQ14" s="26"/>
      <c r="BE14" s="278"/>
      <c r="BS14" s="19" t="s">
        <v>27</v>
      </c>
    </row>
    <row r="15" spans="1:74" ht="6.95" customHeight="1" x14ac:dyDescent="0.3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6"/>
      <c r="BE15" s="278"/>
      <c r="BS15" s="19" t="s">
        <v>4</v>
      </c>
    </row>
    <row r="16" spans="1:74" ht="14.45" customHeight="1" x14ac:dyDescent="0.3">
      <c r="B16" s="23"/>
      <c r="C16" s="24"/>
      <c r="D16" s="32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2" t="s">
        <v>26</v>
      </c>
      <c r="AL16" s="24"/>
      <c r="AM16" s="24"/>
      <c r="AN16" s="30" t="s">
        <v>19</v>
      </c>
      <c r="AO16" s="24"/>
      <c r="AP16" s="24"/>
      <c r="AQ16" s="26"/>
      <c r="BE16" s="278"/>
      <c r="BS16" s="19" t="s">
        <v>4</v>
      </c>
    </row>
    <row r="17" spans="2:71" ht="18.399999999999999" customHeight="1" x14ac:dyDescent="0.3">
      <c r="B17" s="23"/>
      <c r="C17" s="24"/>
      <c r="D17" s="24"/>
      <c r="E17" s="30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2" t="s">
        <v>29</v>
      </c>
      <c r="AL17" s="24"/>
      <c r="AM17" s="24"/>
      <c r="AN17" s="30" t="s">
        <v>19</v>
      </c>
      <c r="AO17" s="24"/>
      <c r="AP17" s="24"/>
      <c r="AQ17" s="26"/>
      <c r="BE17" s="278"/>
      <c r="BS17" s="19" t="s">
        <v>34</v>
      </c>
    </row>
    <row r="18" spans="2:71" ht="6.95" customHeight="1" x14ac:dyDescent="0.3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6"/>
      <c r="BE18" s="278"/>
      <c r="BS18" s="19" t="s">
        <v>6</v>
      </c>
    </row>
    <row r="19" spans="2:71" ht="14.45" customHeight="1" x14ac:dyDescent="0.3">
      <c r="B19" s="23"/>
      <c r="C19" s="24"/>
      <c r="D19" s="32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6"/>
      <c r="BE19" s="278"/>
      <c r="BS19" s="19" t="s">
        <v>6</v>
      </c>
    </row>
    <row r="20" spans="2:71" ht="22.5" customHeight="1" x14ac:dyDescent="0.3">
      <c r="B20" s="23"/>
      <c r="C20" s="24"/>
      <c r="D20" s="24"/>
      <c r="E20" s="285" t="s">
        <v>19</v>
      </c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82"/>
      <c r="AF20" s="282"/>
      <c r="AG20" s="282"/>
      <c r="AH20" s="282"/>
      <c r="AI20" s="282"/>
      <c r="AJ20" s="282"/>
      <c r="AK20" s="282"/>
      <c r="AL20" s="282"/>
      <c r="AM20" s="282"/>
      <c r="AN20" s="282"/>
      <c r="AO20" s="24"/>
      <c r="AP20" s="24"/>
      <c r="AQ20" s="26"/>
      <c r="BE20" s="278"/>
      <c r="BS20" s="19" t="s">
        <v>34</v>
      </c>
    </row>
    <row r="21" spans="2:71" ht="6.95" customHeight="1" x14ac:dyDescent="0.3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6"/>
      <c r="BE21" s="278"/>
    </row>
    <row r="22" spans="2:71" ht="6.95" customHeight="1" x14ac:dyDescent="0.3">
      <c r="B22" s="23"/>
      <c r="C22" s="2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24"/>
      <c r="AQ22" s="26"/>
      <c r="BE22" s="278"/>
    </row>
    <row r="23" spans="2:71" s="1" customFormat="1" ht="25.9" customHeight="1" x14ac:dyDescent="0.3">
      <c r="B23" s="36"/>
      <c r="C23" s="37"/>
      <c r="D23" s="38" t="s">
        <v>36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286">
        <f>ROUND(AG51,2)</f>
        <v>0</v>
      </c>
      <c r="AL23" s="287"/>
      <c r="AM23" s="287"/>
      <c r="AN23" s="287"/>
      <c r="AO23" s="287"/>
      <c r="AP23" s="37"/>
      <c r="AQ23" s="40"/>
      <c r="BE23" s="279"/>
    </row>
    <row r="24" spans="2:71" s="1" customFormat="1" ht="6.95" customHeight="1" x14ac:dyDescent="0.3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40"/>
      <c r="BE24" s="279"/>
    </row>
    <row r="25" spans="2:71" s="1" customFormat="1" ht="13.5" x14ac:dyDescent="0.3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288" t="s">
        <v>37</v>
      </c>
      <c r="M25" s="289"/>
      <c r="N25" s="289"/>
      <c r="O25" s="289"/>
      <c r="P25" s="37"/>
      <c r="Q25" s="37"/>
      <c r="R25" s="37"/>
      <c r="S25" s="37"/>
      <c r="T25" s="37"/>
      <c r="U25" s="37"/>
      <c r="V25" s="37"/>
      <c r="W25" s="288" t="s">
        <v>38</v>
      </c>
      <c r="X25" s="289"/>
      <c r="Y25" s="289"/>
      <c r="Z25" s="289"/>
      <c r="AA25" s="289"/>
      <c r="AB25" s="289"/>
      <c r="AC25" s="289"/>
      <c r="AD25" s="289"/>
      <c r="AE25" s="289"/>
      <c r="AF25" s="37"/>
      <c r="AG25" s="37"/>
      <c r="AH25" s="37"/>
      <c r="AI25" s="37"/>
      <c r="AJ25" s="37"/>
      <c r="AK25" s="288" t="s">
        <v>39</v>
      </c>
      <c r="AL25" s="289"/>
      <c r="AM25" s="289"/>
      <c r="AN25" s="289"/>
      <c r="AO25" s="289"/>
      <c r="AP25" s="37"/>
      <c r="AQ25" s="40"/>
      <c r="BE25" s="279"/>
    </row>
    <row r="26" spans="2:71" s="2" customFormat="1" ht="14.45" customHeight="1" x14ac:dyDescent="0.3">
      <c r="B26" s="42"/>
      <c r="C26" s="43"/>
      <c r="D26" s="44" t="s">
        <v>40</v>
      </c>
      <c r="E26" s="43"/>
      <c r="F26" s="44" t="s">
        <v>41</v>
      </c>
      <c r="G26" s="43"/>
      <c r="H26" s="43"/>
      <c r="I26" s="43"/>
      <c r="J26" s="43"/>
      <c r="K26" s="43"/>
      <c r="L26" s="290">
        <v>0.21</v>
      </c>
      <c r="M26" s="291"/>
      <c r="N26" s="291"/>
      <c r="O26" s="291"/>
      <c r="P26" s="43"/>
      <c r="Q26" s="43"/>
      <c r="R26" s="43"/>
      <c r="S26" s="43"/>
      <c r="T26" s="43"/>
      <c r="U26" s="43"/>
      <c r="V26" s="43"/>
      <c r="W26" s="292">
        <f>ROUND(AZ51,2)</f>
        <v>0</v>
      </c>
      <c r="X26" s="291"/>
      <c r="Y26" s="291"/>
      <c r="Z26" s="291"/>
      <c r="AA26" s="291"/>
      <c r="AB26" s="291"/>
      <c r="AC26" s="291"/>
      <c r="AD26" s="291"/>
      <c r="AE26" s="291"/>
      <c r="AF26" s="43"/>
      <c r="AG26" s="43"/>
      <c r="AH26" s="43"/>
      <c r="AI26" s="43"/>
      <c r="AJ26" s="43"/>
      <c r="AK26" s="292">
        <f>ROUND(AV51,2)</f>
        <v>0</v>
      </c>
      <c r="AL26" s="291"/>
      <c r="AM26" s="291"/>
      <c r="AN26" s="291"/>
      <c r="AO26" s="291"/>
      <c r="AP26" s="43"/>
      <c r="AQ26" s="45"/>
      <c r="BE26" s="280"/>
    </row>
    <row r="27" spans="2:71" s="2" customFormat="1" ht="14.45" customHeight="1" x14ac:dyDescent="0.3">
      <c r="B27" s="42"/>
      <c r="C27" s="43"/>
      <c r="D27" s="43"/>
      <c r="E27" s="43"/>
      <c r="F27" s="44" t="s">
        <v>42</v>
      </c>
      <c r="G27" s="43"/>
      <c r="H27" s="43"/>
      <c r="I27" s="43"/>
      <c r="J27" s="43"/>
      <c r="K27" s="43"/>
      <c r="L27" s="290">
        <v>0.15</v>
      </c>
      <c r="M27" s="291"/>
      <c r="N27" s="291"/>
      <c r="O27" s="291"/>
      <c r="P27" s="43"/>
      <c r="Q27" s="43"/>
      <c r="R27" s="43"/>
      <c r="S27" s="43"/>
      <c r="T27" s="43"/>
      <c r="U27" s="43"/>
      <c r="V27" s="43"/>
      <c r="W27" s="292">
        <f>ROUND(BA51,2)</f>
        <v>0</v>
      </c>
      <c r="X27" s="291"/>
      <c r="Y27" s="291"/>
      <c r="Z27" s="291"/>
      <c r="AA27" s="291"/>
      <c r="AB27" s="291"/>
      <c r="AC27" s="291"/>
      <c r="AD27" s="291"/>
      <c r="AE27" s="291"/>
      <c r="AF27" s="43"/>
      <c r="AG27" s="43"/>
      <c r="AH27" s="43"/>
      <c r="AI27" s="43"/>
      <c r="AJ27" s="43"/>
      <c r="AK27" s="292">
        <f>ROUND(AW51,2)</f>
        <v>0</v>
      </c>
      <c r="AL27" s="291"/>
      <c r="AM27" s="291"/>
      <c r="AN27" s="291"/>
      <c r="AO27" s="291"/>
      <c r="AP27" s="43"/>
      <c r="AQ27" s="45"/>
      <c r="BE27" s="280"/>
    </row>
    <row r="28" spans="2:71" s="2" customFormat="1" ht="14.45" hidden="1" customHeight="1" x14ac:dyDescent="0.3">
      <c r="B28" s="42"/>
      <c r="C28" s="43"/>
      <c r="D28" s="43"/>
      <c r="E28" s="43"/>
      <c r="F28" s="44" t="s">
        <v>43</v>
      </c>
      <c r="G28" s="43"/>
      <c r="H28" s="43"/>
      <c r="I28" s="43"/>
      <c r="J28" s="43"/>
      <c r="K28" s="43"/>
      <c r="L28" s="290">
        <v>0.21</v>
      </c>
      <c r="M28" s="291"/>
      <c r="N28" s="291"/>
      <c r="O28" s="291"/>
      <c r="P28" s="43"/>
      <c r="Q28" s="43"/>
      <c r="R28" s="43"/>
      <c r="S28" s="43"/>
      <c r="T28" s="43"/>
      <c r="U28" s="43"/>
      <c r="V28" s="43"/>
      <c r="W28" s="292">
        <f>ROUND(BB51,2)</f>
        <v>0</v>
      </c>
      <c r="X28" s="291"/>
      <c r="Y28" s="291"/>
      <c r="Z28" s="291"/>
      <c r="AA28" s="291"/>
      <c r="AB28" s="291"/>
      <c r="AC28" s="291"/>
      <c r="AD28" s="291"/>
      <c r="AE28" s="291"/>
      <c r="AF28" s="43"/>
      <c r="AG28" s="43"/>
      <c r="AH28" s="43"/>
      <c r="AI28" s="43"/>
      <c r="AJ28" s="43"/>
      <c r="AK28" s="292">
        <v>0</v>
      </c>
      <c r="AL28" s="291"/>
      <c r="AM28" s="291"/>
      <c r="AN28" s="291"/>
      <c r="AO28" s="291"/>
      <c r="AP28" s="43"/>
      <c r="AQ28" s="45"/>
      <c r="BE28" s="280"/>
    </row>
    <row r="29" spans="2:71" s="2" customFormat="1" ht="14.45" hidden="1" customHeight="1" x14ac:dyDescent="0.3">
      <c r="B29" s="42"/>
      <c r="C29" s="43"/>
      <c r="D29" s="43"/>
      <c r="E29" s="43"/>
      <c r="F29" s="44" t="s">
        <v>44</v>
      </c>
      <c r="G29" s="43"/>
      <c r="H29" s="43"/>
      <c r="I29" s="43"/>
      <c r="J29" s="43"/>
      <c r="K29" s="43"/>
      <c r="L29" s="290">
        <v>0.15</v>
      </c>
      <c r="M29" s="291"/>
      <c r="N29" s="291"/>
      <c r="O29" s="291"/>
      <c r="P29" s="43"/>
      <c r="Q29" s="43"/>
      <c r="R29" s="43"/>
      <c r="S29" s="43"/>
      <c r="T29" s="43"/>
      <c r="U29" s="43"/>
      <c r="V29" s="43"/>
      <c r="W29" s="292">
        <f>ROUND(BC51,2)</f>
        <v>0</v>
      </c>
      <c r="X29" s="291"/>
      <c r="Y29" s="291"/>
      <c r="Z29" s="291"/>
      <c r="AA29" s="291"/>
      <c r="AB29" s="291"/>
      <c r="AC29" s="291"/>
      <c r="AD29" s="291"/>
      <c r="AE29" s="291"/>
      <c r="AF29" s="43"/>
      <c r="AG29" s="43"/>
      <c r="AH29" s="43"/>
      <c r="AI29" s="43"/>
      <c r="AJ29" s="43"/>
      <c r="AK29" s="292">
        <v>0</v>
      </c>
      <c r="AL29" s="291"/>
      <c r="AM29" s="291"/>
      <c r="AN29" s="291"/>
      <c r="AO29" s="291"/>
      <c r="AP29" s="43"/>
      <c r="AQ29" s="45"/>
      <c r="BE29" s="280"/>
    </row>
    <row r="30" spans="2:71" s="2" customFormat="1" ht="14.45" hidden="1" customHeight="1" x14ac:dyDescent="0.3">
      <c r="B30" s="42"/>
      <c r="C30" s="43"/>
      <c r="D30" s="43"/>
      <c r="E30" s="43"/>
      <c r="F30" s="44" t="s">
        <v>45</v>
      </c>
      <c r="G30" s="43"/>
      <c r="H30" s="43"/>
      <c r="I30" s="43"/>
      <c r="J30" s="43"/>
      <c r="K30" s="43"/>
      <c r="L30" s="290">
        <v>0</v>
      </c>
      <c r="M30" s="291"/>
      <c r="N30" s="291"/>
      <c r="O30" s="291"/>
      <c r="P30" s="43"/>
      <c r="Q30" s="43"/>
      <c r="R30" s="43"/>
      <c r="S30" s="43"/>
      <c r="T30" s="43"/>
      <c r="U30" s="43"/>
      <c r="V30" s="43"/>
      <c r="W30" s="292">
        <f>ROUND(BD51,2)</f>
        <v>0</v>
      </c>
      <c r="X30" s="291"/>
      <c r="Y30" s="291"/>
      <c r="Z30" s="291"/>
      <c r="AA30" s="291"/>
      <c r="AB30" s="291"/>
      <c r="AC30" s="291"/>
      <c r="AD30" s="291"/>
      <c r="AE30" s="291"/>
      <c r="AF30" s="43"/>
      <c r="AG30" s="43"/>
      <c r="AH30" s="43"/>
      <c r="AI30" s="43"/>
      <c r="AJ30" s="43"/>
      <c r="AK30" s="292">
        <v>0</v>
      </c>
      <c r="AL30" s="291"/>
      <c r="AM30" s="291"/>
      <c r="AN30" s="291"/>
      <c r="AO30" s="291"/>
      <c r="AP30" s="43"/>
      <c r="AQ30" s="45"/>
      <c r="BE30" s="280"/>
    </row>
    <row r="31" spans="2:71" s="1" customFormat="1" ht="6.95" customHeight="1" x14ac:dyDescent="0.3"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40"/>
      <c r="BE31" s="279"/>
    </row>
    <row r="32" spans="2:71" s="1" customFormat="1" ht="25.9" customHeight="1" x14ac:dyDescent="0.3">
      <c r="B32" s="36"/>
      <c r="C32" s="46"/>
      <c r="D32" s="47" t="s">
        <v>46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9" t="s">
        <v>47</v>
      </c>
      <c r="U32" s="48"/>
      <c r="V32" s="48"/>
      <c r="W32" s="48"/>
      <c r="X32" s="293" t="s">
        <v>48</v>
      </c>
      <c r="Y32" s="294"/>
      <c r="Z32" s="294"/>
      <c r="AA32" s="294"/>
      <c r="AB32" s="294"/>
      <c r="AC32" s="48"/>
      <c r="AD32" s="48"/>
      <c r="AE32" s="48"/>
      <c r="AF32" s="48"/>
      <c r="AG32" s="48"/>
      <c r="AH32" s="48"/>
      <c r="AI32" s="48"/>
      <c r="AJ32" s="48"/>
      <c r="AK32" s="295">
        <f>SUM(AK23:AK30)</f>
        <v>0</v>
      </c>
      <c r="AL32" s="294"/>
      <c r="AM32" s="294"/>
      <c r="AN32" s="294"/>
      <c r="AO32" s="296"/>
      <c r="AP32" s="46"/>
      <c r="AQ32" s="50"/>
      <c r="BE32" s="279"/>
    </row>
    <row r="33" spans="2:56" s="1" customFormat="1" ht="6.95" customHeight="1" x14ac:dyDescent="0.3"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40"/>
    </row>
    <row r="34" spans="2:56" s="1" customFormat="1" ht="6.95" customHeight="1" x14ac:dyDescent="0.3"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3"/>
    </row>
    <row r="38" spans="2:56" s="1" customFormat="1" ht="6.95" customHeight="1" x14ac:dyDescent="0.3">
      <c r="B38" s="5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6"/>
    </row>
    <row r="39" spans="2:56" s="1" customFormat="1" ht="36.950000000000003" customHeight="1" x14ac:dyDescent="0.3">
      <c r="B39" s="36"/>
      <c r="C39" s="57" t="s">
        <v>49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6"/>
    </row>
    <row r="40" spans="2:56" s="1" customFormat="1" ht="6.95" customHeight="1" x14ac:dyDescent="0.3">
      <c r="B40" s="36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6"/>
    </row>
    <row r="41" spans="2:56" s="3" customFormat="1" ht="14.45" customHeight="1" x14ac:dyDescent="0.3">
      <c r="B41" s="59"/>
      <c r="C41" s="60" t="s">
        <v>13</v>
      </c>
      <c r="D41" s="61"/>
      <c r="E41" s="61"/>
      <c r="F41" s="61"/>
      <c r="G41" s="61"/>
      <c r="H41" s="61"/>
      <c r="I41" s="61"/>
      <c r="J41" s="61"/>
      <c r="K41" s="61"/>
      <c r="L41" s="61" t="str">
        <f>K5</f>
        <v>xx99d92b</v>
      </c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2"/>
    </row>
    <row r="42" spans="2:56" s="4" customFormat="1" ht="36.950000000000003" customHeight="1" x14ac:dyDescent="0.3">
      <c r="B42" s="63"/>
      <c r="C42" s="64" t="s">
        <v>16</v>
      </c>
      <c r="D42" s="65"/>
      <c r="E42" s="65"/>
      <c r="F42" s="65"/>
      <c r="G42" s="65"/>
      <c r="H42" s="65"/>
      <c r="I42" s="65"/>
      <c r="J42" s="65"/>
      <c r="K42" s="65"/>
      <c r="L42" s="297" t="str">
        <f>K6</f>
        <v>Chrudimská beseda 85 - oprava fasády Chrudim-I.etapa</v>
      </c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8"/>
      <c r="AK42" s="298"/>
      <c r="AL42" s="298"/>
      <c r="AM42" s="298"/>
      <c r="AN42" s="298"/>
      <c r="AO42" s="298"/>
      <c r="AP42" s="65"/>
      <c r="AQ42" s="65"/>
      <c r="AR42" s="66"/>
    </row>
    <row r="43" spans="2:56" s="1" customFormat="1" ht="6.95" customHeight="1" x14ac:dyDescent="0.3">
      <c r="B43" s="36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6"/>
    </row>
    <row r="44" spans="2:56" s="1" customFormat="1" x14ac:dyDescent="0.3">
      <c r="B44" s="36"/>
      <c r="C44" s="60" t="s">
        <v>21</v>
      </c>
      <c r="D44" s="58"/>
      <c r="E44" s="58"/>
      <c r="F44" s="58"/>
      <c r="G44" s="58"/>
      <c r="H44" s="58"/>
      <c r="I44" s="58"/>
      <c r="J44" s="58"/>
      <c r="K44" s="58"/>
      <c r="L44" s="67" t="str">
        <f>IF(K8="","",K8)</f>
        <v>Chrudim</v>
      </c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60" t="s">
        <v>23</v>
      </c>
      <c r="AJ44" s="58"/>
      <c r="AK44" s="58"/>
      <c r="AL44" s="58"/>
      <c r="AM44" s="299" t="str">
        <f>IF(AN8= "","",AN8)</f>
        <v>29.9.2016</v>
      </c>
      <c r="AN44" s="300"/>
      <c r="AO44" s="58"/>
      <c r="AP44" s="58"/>
      <c r="AQ44" s="58"/>
      <c r="AR44" s="56"/>
    </row>
    <row r="45" spans="2:56" s="1" customFormat="1" ht="6.95" customHeight="1" x14ac:dyDescent="0.3">
      <c r="B45" s="36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6"/>
    </row>
    <row r="46" spans="2:56" s="1" customFormat="1" x14ac:dyDescent="0.3">
      <c r="B46" s="36"/>
      <c r="C46" s="60" t="s">
        <v>25</v>
      </c>
      <c r="D46" s="58"/>
      <c r="E46" s="58"/>
      <c r="F46" s="58"/>
      <c r="G46" s="58"/>
      <c r="H46" s="58"/>
      <c r="I46" s="58"/>
      <c r="J46" s="58"/>
      <c r="K46" s="58"/>
      <c r="L46" s="61" t="str">
        <f>IF(E11= "","",E11)</f>
        <v>MÚ Chrudim,Resselovo nám.77,Chrudim</v>
      </c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60" t="s">
        <v>32</v>
      </c>
      <c r="AJ46" s="58"/>
      <c r="AK46" s="58"/>
      <c r="AL46" s="58"/>
      <c r="AM46" s="301" t="str">
        <f>IF(E17="","",E17)</f>
        <v>CODE s.r.o.,Na Vrtálně 84,Pardubice</v>
      </c>
      <c r="AN46" s="300"/>
      <c r="AO46" s="300"/>
      <c r="AP46" s="300"/>
      <c r="AQ46" s="58"/>
      <c r="AR46" s="56"/>
      <c r="AS46" s="302" t="s">
        <v>50</v>
      </c>
      <c r="AT46" s="303"/>
      <c r="AU46" s="69"/>
      <c r="AV46" s="69"/>
      <c r="AW46" s="69"/>
      <c r="AX46" s="69"/>
      <c r="AY46" s="69"/>
      <c r="AZ46" s="69"/>
      <c r="BA46" s="69"/>
      <c r="BB46" s="69"/>
      <c r="BC46" s="69"/>
      <c r="BD46" s="70"/>
    </row>
    <row r="47" spans="2:56" s="1" customFormat="1" x14ac:dyDescent="0.3">
      <c r="B47" s="36"/>
      <c r="C47" s="60" t="s">
        <v>30</v>
      </c>
      <c r="D47" s="58"/>
      <c r="E47" s="58"/>
      <c r="F47" s="58"/>
      <c r="G47" s="58"/>
      <c r="H47" s="58"/>
      <c r="I47" s="58"/>
      <c r="J47" s="58"/>
      <c r="K47" s="58"/>
      <c r="L47" s="61" t="str">
        <f>IF(E14= "Vyplň údaj","",E14)</f>
        <v/>
      </c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6"/>
      <c r="AS47" s="304"/>
      <c r="AT47" s="305"/>
      <c r="AU47" s="71"/>
      <c r="AV47" s="71"/>
      <c r="AW47" s="71"/>
      <c r="AX47" s="71"/>
      <c r="AY47" s="71"/>
      <c r="AZ47" s="71"/>
      <c r="BA47" s="71"/>
      <c r="BB47" s="71"/>
      <c r="BC47" s="71"/>
      <c r="BD47" s="72"/>
    </row>
    <row r="48" spans="2:56" s="1" customFormat="1" ht="10.9" customHeight="1" x14ac:dyDescent="0.3">
      <c r="B48" s="36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6"/>
      <c r="AS48" s="306"/>
      <c r="AT48" s="289"/>
      <c r="AU48" s="37"/>
      <c r="AV48" s="37"/>
      <c r="AW48" s="37"/>
      <c r="AX48" s="37"/>
      <c r="AY48" s="37"/>
      <c r="AZ48" s="37"/>
      <c r="BA48" s="37"/>
      <c r="BB48" s="37"/>
      <c r="BC48" s="37"/>
      <c r="BD48" s="73"/>
    </row>
    <row r="49" spans="1:91" s="1" customFormat="1" ht="29.25" customHeight="1" x14ac:dyDescent="0.3">
      <c r="B49" s="36"/>
      <c r="C49" s="307" t="s">
        <v>51</v>
      </c>
      <c r="D49" s="308"/>
      <c r="E49" s="308"/>
      <c r="F49" s="308"/>
      <c r="G49" s="308"/>
      <c r="H49" s="74"/>
      <c r="I49" s="309" t="s">
        <v>52</v>
      </c>
      <c r="J49" s="308"/>
      <c r="K49" s="308"/>
      <c r="L49" s="308"/>
      <c r="M49" s="308"/>
      <c r="N49" s="308"/>
      <c r="O49" s="308"/>
      <c r="P49" s="308"/>
      <c r="Q49" s="308"/>
      <c r="R49" s="308"/>
      <c r="S49" s="308"/>
      <c r="T49" s="308"/>
      <c r="U49" s="308"/>
      <c r="V49" s="308"/>
      <c r="W49" s="308"/>
      <c r="X49" s="308"/>
      <c r="Y49" s="308"/>
      <c r="Z49" s="308"/>
      <c r="AA49" s="308"/>
      <c r="AB49" s="308"/>
      <c r="AC49" s="308"/>
      <c r="AD49" s="308"/>
      <c r="AE49" s="308"/>
      <c r="AF49" s="308"/>
      <c r="AG49" s="310" t="s">
        <v>53</v>
      </c>
      <c r="AH49" s="308"/>
      <c r="AI49" s="308"/>
      <c r="AJ49" s="308"/>
      <c r="AK49" s="308"/>
      <c r="AL49" s="308"/>
      <c r="AM49" s="308"/>
      <c r="AN49" s="309" t="s">
        <v>54</v>
      </c>
      <c r="AO49" s="308"/>
      <c r="AP49" s="308"/>
      <c r="AQ49" s="75" t="s">
        <v>55</v>
      </c>
      <c r="AR49" s="56"/>
      <c r="AS49" s="76" t="s">
        <v>56</v>
      </c>
      <c r="AT49" s="77" t="s">
        <v>57</v>
      </c>
      <c r="AU49" s="77" t="s">
        <v>58</v>
      </c>
      <c r="AV49" s="77" t="s">
        <v>59</v>
      </c>
      <c r="AW49" s="77" t="s">
        <v>60</v>
      </c>
      <c r="AX49" s="77" t="s">
        <v>61</v>
      </c>
      <c r="AY49" s="77" t="s">
        <v>62</v>
      </c>
      <c r="AZ49" s="77" t="s">
        <v>63</v>
      </c>
      <c r="BA49" s="77" t="s">
        <v>64</v>
      </c>
      <c r="BB49" s="77" t="s">
        <v>65</v>
      </c>
      <c r="BC49" s="77" t="s">
        <v>66</v>
      </c>
      <c r="BD49" s="78" t="s">
        <v>67</v>
      </c>
    </row>
    <row r="50" spans="1:91" s="1" customFormat="1" ht="10.9" customHeight="1" x14ac:dyDescent="0.3">
      <c r="B50" s="36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6"/>
      <c r="AS50" s="79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1"/>
    </row>
    <row r="51" spans="1:91" s="4" customFormat="1" ht="32.450000000000003" customHeight="1" x14ac:dyDescent="0.3">
      <c r="B51" s="63"/>
      <c r="C51" s="82" t="s">
        <v>68</v>
      </c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319">
        <f>ROUND(AG52+AG59,2)</f>
        <v>0</v>
      </c>
      <c r="AH51" s="319"/>
      <c r="AI51" s="319"/>
      <c r="AJ51" s="319"/>
      <c r="AK51" s="319"/>
      <c r="AL51" s="319"/>
      <c r="AM51" s="319"/>
      <c r="AN51" s="320">
        <f t="shared" ref="AN51:AN64" si="0">SUM(AG51,AT51)</f>
        <v>0</v>
      </c>
      <c r="AO51" s="320"/>
      <c r="AP51" s="320"/>
      <c r="AQ51" s="84" t="s">
        <v>19</v>
      </c>
      <c r="AR51" s="66"/>
      <c r="AS51" s="85">
        <f>ROUND(AS52+AS59,2)</f>
        <v>0</v>
      </c>
      <c r="AT51" s="86">
        <f t="shared" ref="AT51:AT64" si="1">ROUND(SUM(AV51:AW51),2)</f>
        <v>0</v>
      </c>
      <c r="AU51" s="87">
        <f>ROUND(AU52+AU59,5)</f>
        <v>0</v>
      </c>
      <c r="AV51" s="86">
        <f>ROUND(AZ51*L26,2)</f>
        <v>0</v>
      </c>
      <c r="AW51" s="86">
        <f>ROUND(BA51*L27,2)</f>
        <v>0</v>
      </c>
      <c r="AX51" s="86">
        <f>ROUND(BB51*L26,2)</f>
        <v>0</v>
      </c>
      <c r="AY51" s="86">
        <f>ROUND(BC51*L27,2)</f>
        <v>0</v>
      </c>
      <c r="AZ51" s="86">
        <f>ROUND(AZ52+AZ59,2)</f>
        <v>0</v>
      </c>
      <c r="BA51" s="86">
        <f>ROUND(BA52+BA59,2)</f>
        <v>0</v>
      </c>
      <c r="BB51" s="86">
        <f>ROUND(BB52+BB59,2)</f>
        <v>0</v>
      </c>
      <c r="BC51" s="86">
        <f>ROUND(BC52+BC59,2)</f>
        <v>0</v>
      </c>
      <c r="BD51" s="88">
        <f>ROUND(BD52+BD59,2)</f>
        <v>0</v>
      </c>
      <c r="BS51" s="89" t="s">
        <v>69</v>
      </c>
      <c r="BT51" s="89" t="s">
        <v>70</v>
      </c>
      <c r="BU51" s="90" t="s">
        <v>71</v>
      </c>
      <c r="BV51" s="89" t="s">
        <v>72</v>
      </c>
      <c r="BW51" s="89" t="s">
        <v>5</v>
      </c>
      <c r="BX51" s="89" t="s">
        <v>73</v>
      </c>
      <c r="CL51" s="89" t="s">
        <v>19</v>
      </c>
    </row>
    <row r="52" spans="1:91" s="5" customFormat="1" ht="22.5" customHeight="1" x14ac:dyDescent="0.3">
      <c r="B52" s="91"/>
      <c r="C52" s="92"/>
      <c r="D52" s="314" t="s">
        <v>74</v>
      </c>
      <c r="E52" s="312"/>
      <c r="F52" s="312"/>
      <c r="G52" s="312"/>
      <c r="H52" s="312"/>
      <c r="I52" s="93"/>
      <c r="J52" s="314" t="s">
        <v>75</v>
      </c>
      <c r="K52" s="312"/>
      <c r="L52" s="312"/>
      <c r="M52" s="312"/>
      <c r="N52" s="312"/>
      <c r="O52" s="312"/>
      <c r="P52" s="312"/>
      <c r="Q52" s="312"/>
      <c r="R52" s="312"/>
      <c r="S52" s="312"/>
      <c r="T52" s="312"/>
      <c r="U52" s="312"/>
      <c r="V52" s="312"/>
      <c r="W52" s="312"/>
      <c r="X52" s="312"/>
      <c r="Y52" s="312"/>
      <c r="Z52" s="312"/>
      <c r="AA52" s="312"/>
      <c r="AB52" s="312"/>
      <c r="AC52" s="312"/>
      <c r="AD52" s="312"/>
      <c r="AE52" s="312"/>
      <c r="AF52" s="312"/>
      <c r="AG52" s="313">
        <f>ROUND(AG53+AG55,2)</f>
        <v>0</v>
      </c>
      <c r="AH52" s="312"/>
      <c r="AI52" s="312"/>
      <c r="AJ52" s="312"/>
      <c r="AK52" s="312"/>
      <c r="AL52" s="312"/>
      <c r="AM52" s="312"/>
      <c r="AN52" s="311">
        <f t="shared" si="0"/>
        <v>0</v>
      </c>
      <c r="AO52" s="312"/>
      <c r="AP52" s="312"/>
      <c r="AQ52" s="94" t="s">
        <v>76</v>
      </c>
      <c r="AR52" s="95"/>
      <c r="AS52" s="96">
        <f>ROUND(AS53+AS55,2)</f>
        <v>0</v>
      </c>
      <c r="AT52" s="97">
        <f t="shared" si="1"/>
        <v>0</v>
      </c>
      <c r="AU52" s="98">
        <f>ROUND(AU53+AU55,5)</f>
        <v>0</v>
      </c>
      <c r="AV52" s="97">
        <f>ROUND(AZ52*L26,2)</f>
        <v>0</v>
      </c>
      <c r="AW52" s="97">
        <f>ROUND(BA52*L27,2)</f>
        <v>0</v>
      </c>
      <c r="AX52" s="97">
        <f>ROUND(BB52*L26,2)</f>
        <v>0</v>
      </c>
      <c r="AY52" s="97">
        <f>ROUND(BC52*L27,2)</f>
        <v>0</v>
      </c>
      <c r="AZ52" s="97">
        <f>ROUND(AZ53+AZ55,2)</f>
        <v>0</v>
      </c>
      <c r="BA52" s="97">
        <f>ROUND(BA53+BA55,2)</f>
        <v>0</v>
      </c>
      <c r="BB52" s="97">
        <f>ROUND(BB53+BB55,2)</f>
        <v>0</v>
      </c>
      <c r="BC52" s="97">
        <f>ROUND(BC53+BC55,2)</f>
        <v>0</v>
      </c>
      <c r="BD52" s="99">
        <f>ROUND(BD53+BD55,2)</f>
        <v>0</v>
      </c>
      <c r="BS52" s="100" t="s">
        <v>69</v>
      </c>
      <c r="BT52" s="100" t="s">
        <v>74</v>
      </c>
      <c r="BU52" s="100" t="s">
        <v>71</v>
      </c>
      <c r="BV52" s="100" t="s">
        <v>72</v>
      </c>
      <c r="BW52" s="100" t="s">
        <v>77</v>
      </c>
      <c r="BX52" s="100" t="s">
        <v>5</v>
      </c>
      <c r="CL52" s="100" t="s">
        <v>19</v>
      </c>
      <c r="CM52" s="100" t="s">
        <v>70</v>
      </c>
    </row>
    <row r="53" spans="1:91" s="6" customFormat="1" ht="22.5" customHeight="1" x14ac:dyDescent="0.3">
      <c r="B53" s="101"/>
      <c r="C53" s="102"/>
      <c r="D53" s="102"/>
      <c r="E53" s="318" t="s">
        <v>78</v>
      </c>
      <c r="F53" s="316"/>
      <c r="G53" s="316"/>
      <c r="H53" s="316"/>
      <c r="I53" s="316"/>
      <c r="J53" s="102"/>
      <c r="K53" s="318" t="s">
        <v>79</v>
      </c>
      <c r="L53" s="316"/>
      <c r="M53" s="316"/>
      <c r="N53" s="316"/>
      <c r="O53" s="316"/>
      <c r="P53" s="316"/>
      <c r="Q53" s="316"/>
      <c r="R53" s="316"/>
      <c r="S53" s="316"/>
      <c r="T53" s="316"/>
      <c r="U53" s="316"/>
      <c r="V53" s="316"/>
      <c r="W53" s="316"/>
      <c r="X53" s="316"/>
      <c r="Y53" s="316"/>
      <c r="Z53" s="316"/>
      <c r="AA53" s="316"/>
      <c r="AB53" s="316"/>
      <c r="AC53" s="316"/>
      <c r="AD53" s="316"/>
      <c r="AE53" s="316"/>
      <c r="AF53" s="316"/>
      <c r="AG53" s="317">
        <f>ROUND(AG54,2)</f>
        <v>0</v>
      </c>
      <c r="AH53" s="316"/>
      <c r="AI53" s="316"/>
      <c r="AJ53" s="316"/>
      <c r="AK53" s="316"/>
      <c r="AL53" s="316"/>
      <c r="AM53" s="316"/>
      <c r="AN53" s="315">
        <f t="shared" si="0"/>
        <v>0</v>
      </c>
      <c r="AO53" s="316"/>
      <c r="AP53" s="316"/>
      <c r="AQ53" s="103" t="s">
        <v>80</v>
      </c>
      <c r="AR53" s="104"/>
      <c r="AS53" s="105">
        <f>ROUND(AS54,2)</f>
        <v>0</v>
      </c>
      <c r="AT53" s="106">
        <f t="shared" si="1"/>
        <v>0</v>
      </c>
      <c r="AU53" s="107">
        <f>ROUND(AU54,5)</f>
        <v>0</v>
      </c>
      <c r="AV53" s="106">
        <f>ROUND(AZ53*L26,2)</f>
        <v>0</v>
      </c>
      <c r="AW53" s="106">
        <f>ROUND(BA53*L27,2)</f>
        <v>0</v>
      </c>
      <c r="AX53" s="106">
        <f>ROUND(BB53*L26,2)</f>
        <v>0</v>
      </c>
      <c r="AY53" s="106">
        <f>ROUND(BC53*L27,2)</f>
        <v>0</v>
      </c>
      <c r="AZ53" s="106">
        <f>ROUND(AZ54,2)</f>
        <v>0</v>
      </c>
      <c r="BA53" s="106">
        <f>ROUND(BA54,2)</f>
        <v>0</v>
      </c>
      <c r="BB53" s="106">
        <f>ROUND(BB54,2)</f>
        <v>0</v>
      </c>
      <c r="BC53" s="106">
        <f>ROUND(BC54,2)</f>
        <v>0</v>
      </c>
      <c r="BD53" s="108">
        <f>ROUND(BD54,2)</f>
        <v>0</v>
      </c>
      <c r="BS53" s="109" t="s">
        <v>69</v>
      </c>
      <c r="BT53" s="109" t="s">
        <v>81</v>
      </c>
      <c r="BU53" s="109" t="s">
        <v>71</v>
      </c>
      <c r="BV53" s="109" t="s">
        <v>72</v>
      </c>
      <c r="BW53" s="109" t="s">
        <v>82</v>
      </c>
      <c r="BX53" s="109" t="s">
        <v>77</v>
      </c>
      <c r="CL53" s="109" t="s">
        <v>19</v>
      </c>
    </row>
    <row r="54" spans="1:91" s="6" customFormat="1" ht="22.5" customHeight="1" x14ac:dyDescent="0.3">
      <c r="A54" s="329" t="s">
        <v>1082</v>
      </c>
      <c r="B54" s="101"/>
      <c r="C54" s="102"/>
      <c r="D54" s="102"/>
      <c r="E54" s="102"/>
      <c r="F54" s="318" t="s">
        <v>83</v>
      </c>
      <c r="G54" s="316"/>
      <c r="H54" s="316"/>
      <c r="I54" s="316"/>
      <c r="J54" s="316"/>
      <c r="K54" s="102"/>
      <c r="L54" s="318" t="s">
        <v>84</v>
      </c>
      <c r="M54" s="316"/>
      <c r="N54" s="316"/>
      <c r="O54" s="316"/>
      <c r="P54" s="316"/>
      <c r="Q54" s="316"/>
      <c r="R54" s="316"/>
      <c r="S54" s="316"/>
      <c r="T54" s="316"/>
      <c r="U54" s="316"/>
      <c r="V54" s="316"/>
      <c r="W54" s="316"/>
      <c r="X54" s="316"/>
      <c r="Y54" s="316"/>
      <c r="Z54" s="316"/>
      <c r="AA54" s="316"/>
      <c r="AB54" s="316"/>
      <c r="AC54" s="316"/>
      <c r="AD54" s="316"/>
      <c r="AE54" s="316"/>
      <c r="AF54" s="316"/>
      <c r="AG54" s="315">
        <f>'1a - Stavební část'!J31</f>
        <v>0</v>
      </c>
      <c r="AH54" s="316"/>
      <c r="AI54" s="316"/>
      <c r="AJ54" s="316"/>
      <c r="AK54" s="316"/>
      <c r="AL54" s="316"/>
      <c r="AM54" s="316"/>
      <c r="AN54" s="315">
        <f t="shared" si="0"/>
        <v>0</v>
      </c>
      <c r="AO54" s="316"/>
      <c r="AP54" s="316"/>
      <c r="AQ54" s="103" t="s">
        <v>80</v>
      </c>
      <c r="AR54" s="104"/>
      <c r="AS54" s="105">
        <v>0</v>
      </c>
      <c r="AT54" s="106">
        <f t="shared" si="1"/>
        <v>0</v>
      </c>
      <c r="AU54" s="107">
        <f>'1a - Stavební část'!P102</f>
        <v>0</v>
      </c>
      <c r="AV54" s="106">
        <f>'1a - Stavební část'!J34</f>
        <v>0</v>
      </c>
      <c r="AW54" s="106">
        <f>'1a - Stavební část'!J35</f>
        <v>0</v>
      </c>
      <c r="AX54" s="106">
        <f>'1a - Stavební část'!J36</f>
        <v>0</v>
      </c>
      <c r="AY54" s="106">
        <f>'1a - Stavební část'!J37</f>
        <v>0</v>
      </c>
      <c r="AZ54" s="106">
        <f>'1a - Stavební část'!F34</f>
        <v>0</v>
      </c>
      <c r="BA54" s="106">
        <f>'1a - Stavební část'!F35</f>
        <v>0</v>
      </c>
      <c r="BB54" s="106">
        <f>'1a - Stavební část'!F36</f>
        <v>0</v>
      </c>
      <c r="BC54" s="106">
        <f>'1a - Stavební část'!F37</f>
        <v>0</v>
      </c>
      <c r="BD54" s="108">
        <f>'1a - Stavební část'!F38</f>
        <v>0</v>
      </c>
      <c r="BT54" s="109" t="s">
        <v>85</v>
      </c>
      <c r="BV54" s="109" t="s">
        <v>72</v>
      </c>
      <c r="BW54" s="109" t="s">
        <v>86</v>
      </c>
      <c r="BX54" s="109" t="s">
        <v>82</v>
      </c>
      <c r="CL54" s="109" t="s">
        <v>19</v>
      </c>
    </row>
    <row r="55" spans="1:91" s="6" customFormat="1" ht="22.5" customHeight="1" x14ac:dyDescent="0.3">
      <c r="B55" s="101"/>
      <c r="C55" s="102"/>
      <c r="D55" s="102"/>
      <c r="E55" s="318" t="s">
        <v>87</v>
      </c>
      <c r="F55" s="316"/>
      <c r="G55" s="316"/>
      <c r="H55" s="316"/>
      <c r="I55" s="316"/>
      <c r="J55" s="102"/>
      <c r="K55" s="318" t="s">
        <v>88</v>
      </c>
      <c r="L55" s="316"/>
      <c r="M55" s="316"/>
      <c r="N55" s="316"/>
      <c r="O55" s="316"/>
      <c r="P55" s="316"/>
      <c r="Q55" s="316"/>
      <c r="R55" s="316"/>
      <c r="S55" s="316"/>
      <c r="T55" s="316"/>
      <c r="U55" s="316"/>
      <c r="V55" s="316"/>
      <c r="W55" s="316"/>
      <c r="X55" s="316"/>
      <c r="Y55" s="316"/>
      <c r="Z55" s="316"/>
      <c r="AA55" s="316"/>
      <c r="AB55" s="316"/>
      <c r="AC55" s="316"/>
      <c r="AD55" s="316"/>
      <c r="AE55" s="316"/>
      <c r="AF55" s="316"/>
      <c r="AG55" s="317">
        <f>ROUND(SUM(AG56:AG58),2)</f>
        <v>0</v>
      </c>
      <c r="AH55" s="316"/>
      <c r="AI55" s="316"/>
      <c r="AJ55" s="316"/>
      <c r="AK55" s="316"/>
      <c r="AL55" s="316"/>
      <c r="AM55" s="316"/>
      <c r="AN55" s="315">
        <f t="shared" si="0"/>
        <v>0</v>
      </c>
      <c r="AO55" s="316"/>
      <c r="AP55" s="316"/>
      <c r="AQ55" s="103" t="s">
        <v>80</v>
      </c>
      <c r="AR55" s="104"/>
      <c r="AS55" s="105">
        <f>ROUND(SUM(AS56:AS58),2)</f>
        <v>0</v>
      </c>
      <c r="AT55" s="106">
        <f t="shared" si="1"/>
        <v>0</v>
      </c>
      <c r="AU55" s="107">
        <f>ROUND(SUM(AU56:AU58),5)</f>
        <v>0</v>
      </c>
      <c r="AV55" s="106">
        <f>ROUND(AZ55*L26,2)</f>
        <v>0</v>
      </c>
      <c r="AW55" s="106">
        <f>ROUND(BA55*L27,2)</f>
        <v>0</v>
      </c>
      <c r="AX55" s="106">
        <f>ROUND(BB55*L26,2)</f>
        <v>0</v>
      </c>
      <c r="AY55" s="106">
        <f>ROUND(BC55*L27,2)</f>
        <v>0</v>
      </c>
      <c r="AZ55" s="106">
        <f>ROUND(SUM(AZ56:AZ58),2)</f>
        <v>0</v>
      </c>
      <c r="BA55" s="106">
        <f>ROUND(SUM(BA56:BA58),2)</f>
        <v>0</v>
      </c>
      <c r="BB55" s="106">
        <f>ROUND(SUM(BB56:BB58),2)</f>
        <v>0</v>
      </c>
      <c r="BC55" s="106">
        <f>ROUND(SUM(BC56:BC58),2)</f>
        <v>0</v>
      </c>
      <c r="BD55" s="108">
        <f>ROUND(SUM(BD56:BD58),2)</f>
        <v>0</v>
      </c>
      <c r="BS55" s="109" t="s">
        <v>69</v>
      </c>
      <c r="BT55" s="109" t="s">
        <v>81</v>
      </c>
      <c r="BU55" s="109" t="s">
        <v>71</v>
      </c>
      <c r="BV55" s="109" t="s">
        <v>72</v>
      </c>
      <c r="BW55" s="109" t="s">
        <v>89</v>
      </c>
      <c r="BX55" s="109" t="s">
        <v>77</v>
      </c>
      <c r="CL55" s="109" t="s">
        <v>19</v>
      </c>
    </row>
    <row r="56" spans="1:91" s="6" customFormat="1" ht="22.5" customHeight="1" x14ac:dyDescent="0.3">
      <c r="A56" s="329" t="s">
        <v>1082</v>
      </c>
      <c r="B56" s="101"/>
      <c r="C56" s="102"/>
      <c r="D56" s="102"/>
      <c r="E56" s="102"/>
      <c r="F56" s="318" t="s">
        <v>90</v>
      </c>
      <c r="G56" s="316"/>
      <c r="H56" s="316"/>
      <c r="I56" s="316"/>
      <c r="J56" s="316"/>
      <c r="K56" s="102"/>
      <c r="L56" s="318" t="s">
        <v>84</v>
      </c>
      <c r="M56" s="316"/>
      <c r="N56" s="316"/>
      <c r="O56" s="316"/>
      <c r="P56" s="316"/>
      <c r="Q56" s="316"/>
      <c r="R56" s="316"/>
      <c r="S56" s="316"/>
      <c r="T56" s="316"/>
      <c r="U56" s="316"/>
      <c r="V56" s="316"/>
      <c r="W56" s="316"/>
      <c r="X56" s="316"/>
      <c r="Y56" s="316"/>
      <c r="Z56" s="316"/>
      <c r="AA56" s="316"/>
      <c r="AB56" s="316"/>
      <c r="AC56" s="316"/>
      <c r="AD56" s="316"/>
      <c r="AE56" s="316"/>
      <c r="AF56" s="316"/>
      <c r="AG56" s="315">
        <f>'1b - Stavební část'!J31</f>
        <v>0</v>
      </c>
      <c r="AH56" s="316"/>
      <c r="AI56" s="316"/>
      <c r="AJ56" s="316"/>
      <c r="AK56" s="316"/>
      <c r="AL56" s="316"/>
      <c r="AM56" s="316"/>
      <c r="AN56" s="315">
        <f t="shared" si="0"/>
        <v>0</v>
      </c>
      <c r="AO56" s="316"/>
      <c r="AP56" s="316"/>
      <c r="AQ56" s="103" t="s">
        <v>80</v>
      </c>
      <c r="AR56" s="104"/>
      <c r="AS56" s="105">
        <v>0</v>
      </c>
      <c r="AT56" s="106">
        <f t="shared" si="1"/>
        <v>0</v>
      </c>
      <c r="AU56" s="107">
        <f>'1b - Stavební část'!P92</f>
        <v>0</v>
      </c>
      <c r="AV56" s="106">
        <f>'1b - Stavební část'!J34</f>
        <v>0</v>
      </c>
      <c r="AW56" s="106">
        <f>'1b - Stavební část'!J35</f>
        <v>0</v>
      </c>
      <c r="AX56" s="106">
        <f>'1b - Stavební část'!J36</f>
        <v>0</v>
      </c>
      <c r="AY56" s="106">
        <f>'1b - Stavební část'!J37</f>
        <v>0</v>
      </c>
      <c r="AZ56" s="106">
        <f>'1b - Stavební část'!F34</f>
        <v>0</v>
      </c>
      <c r="BA56" s="106">
        <f>'1b - Stavební část'!F35</f>
        <v>0</v>
      </c>
      <c r="BB56" s="106">
        <f>'1b - Stavební část'!F36</f>
        <v>0</v>
      </c>
      <c r="BC56" s="106">
        <f>'1b - Stavební část'!F37</f>
        <v>0</v>
      </c>
      <c r="BD56" s="108">
        <f>'1b - Stavební část'!F38</f>
        <v>0</v>
      </c>
      <c r="BT56" s="109" t="s">
        <v>85</v>
      </c>
      <c r="BV56" s="109" t="s">
        <v>72</v>
      </c>
      <c r="BW56" s="109" t="s">
        <v>91</v>
      </c>
      <c r="BX56" s="109" t="s">
        <v>89</v>
      </c>
      <c r="CL56" s="109" t="s">
        <v>19</v>
      </c>
    </row>
    <row r="57" spans="1:91" s="6" customFormat="1" ht="34.5" customHeight="1" x14ac:dyDescent="0.3">
      <c r="A57" s="329" t="s">
        <v>1082</v>
      </c>
      <c r="B57" s="101"/>
      <c r="C57" s="102"/>
      <c r="D57" s="102"/>
      <c r="E57" s="102"/>
      <c r="F57" s="318" t="s">
        <v>92</v>
      </c>
      <c r="G57" s="316"/>
      <c r="H57" s="316"/>
      <c r="I57" s="316"/>
      <c r="J57" s="316"/>
      <c r="K57" s="102"/>
      <c r="L57" s="318" t="s">
        <v>93</v>
      </c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  <c r="AG57" s="315">
        <f>'2b - Zařízení silnoproudé...'!J31</f>
        <v>0</v>
      </c>
      <c r="AH57" s="316"/>
      <c r="AI57" s="316"/>
      <c r="AJ57" s="316"/>
      <c r="AK57" s="316"/>
      <c r="AL57" s="316"/>
      <c r="AM57" s="316"/>
      <c r="AN57" s="315">
        <f t="shared" si="0"/>
        <v>0</v>
      </c>
      <c r="AO57" s="316"/>
      <c r="AP57" s="316"/>
      <c r="AQ57" s="103" t="s">
        <v>80</v>
      </c>
      <c r="AR57" s="104"/>
      <c r="AS57" s="105">
        <v>0</v>
      </c>
      <c r="AT57" s="106">
        <f t="shared" si="1"/>
        <v>0</v>
      </c>
      <c r="AU57" s="107">
        <f>'2b - Zařízení silnoproudé...'!P90</f>
        <v>0</v>
      </c>
      <c r="AV57" s="106">
        <f>'2b - Zařízení silnoproudé...'!J34</f>
        <v>0</v>
      </c>
      <c r="AW57" s="106">
        <f>'2b - Zařízení silnoproudé...'!J35</f>
        <v>0</v>
      </c>
      <c r="AX57" s="106">
        <f>'2b - Zařízení silnoproudé...'!J36</f>
        <v>0</v>
      </c>
      <c r="AY57" s="106">
        <f>'2b - Zařízení silnoproudé...'!J37</f>
        <v>0</v>
      </c>
      <c r="AZ57" s="106">
        <f>'2b - Zařízení silnoproudé...'!F34</f>
        <v>0</v>
      </c>
      <c r="BA57" s="106">
        <f>'2b - Zařízení silnoproudé...'!F35</f>
        <v>0</v>
      </c>
      <c r="BB57" s="106">
        <f>'2b - Zařízení silnoproudé...'!F36</f>
        <v>0</v>
      </c>
      <c r="BC57" s="106">
        <f>'2b - Zařízení silnoproudé...'!F37</f>
        <v>0</v>
      </c>
      <c r="BD57" s="108">
        <f>'2b - Zařízení silnoproudé...'!F38</f>
        <v>0</v>
      </c>
      <c r="BT57" s="109" t="s">
        <v>85</v>
      </c>
      <c r="BV57" s="109" t="s">
        <v>72</v>
      </c>
      <c r="BW57" s="109" t="s">
        <v>94</v>
      </c>
      <c r="BX57" s="109" t="s">
        <v>89</v>
      </c>
      <c r="CL57" s="109" t="s">
        <v>19</v>
      </c>
    </row>
    <row r="58" spans="1:91" s="6" customFormat="1" ht="22.5" customHeight="1" x14ac:dyDescent="0.3">
      <c r="A58" s="329" t="s">
        <v>1082</v>
      </c>
      <c r="B58" s="101"/>
      <c r="C58" s="102"/>
      <c r="D58" s="102"/>
      <c r="E58" s="102"/>
      <c r="F58" s="318" t="s">
        <v>95</v>
      </c>
      <c r="G58" s="316"/>
      <c r="H58" s="316"/>
      <c r="I58" s="316"/>
      <c r="J58" s="316"/>
      <c r="K58" s="102"/>
      <c r="L58" s="318" t="s">
        <v>96</v>
      </c>
      <c r="M58" s="316"/>
      <c r="N58" s="316"/>
      <c r="O58" s="316"/>
      <c r="P58" s="316"/>
      <c r="Q58" s="316"/>
      <c r="R58" s="316"/>
      <c r="S58" s="316"/>
      <c r="T58" s="316"/>
      <c r="U58" s="316"/>
      <c r="V58" s="316"/>
      <c r="W58" s="316"/>
      <c r="X58" s="316"/>
      <c r="Y58" s="316"/>
      <c r="Z58" s="316"/>
      <c r="AA58" s="316"/>
      <c r="AB58" s="316"/>
      <c r="AC58" s="316"/>
      <c r="AD58" s="316"/>
      <c r="AE58" s="316"/>
      <c r="AF58" s="316"/>
      <c r="AG58" s="315">
        <f>'3b - Vedlejší rozpočtové ...'!J31</f>
        <v>0</v>
      </c>
      <c r="AH58" s="316"/>
      <c r="AI58" s="316"/>
      <c r="AJ58" s="316"/>
      <c r="AK58" s="316"/>
      <c r="AL58" s="316"/>
      <c r="AM58" s="316"/>
      <c r="AN58" s="315">
        <f t="shared" si="0"/>
        <v>0</v>
      </c>
      <c r="AO58" s="316"/>
      <c r="AP58" s="316"/>
      <c r="AQ58" s="103" t="s">
        <v>80</v>
      </c>
      <c r="AR58" s="104"/>
      <c r="AS58" s="105">
        <v>0</v>
      </c>
      <c r="AT58" s="106">
        <f t="shared" si="1"/>
        <v>0</v>
      </c>
      <c r="AU58" s="107">
        <f>'3b - Vedlejší rozpočtové ...'!P95</f>
        <v>0</v>
      </c>
      <c r="AV58" s="106">
        <f>'3b - Vedlejší rozpočtové ...'!J34</f>
        <v>0</v>
      </c>
      <c r="AW58" s="106">
        <f>'3b - Vedlejší rozpočtové ...'!J35</f>
        <v>0</v>
      </c>
      <c r="AX58" s="106">
        <f>'3b - Vedlejší rozpočtové ...'!J36</f>
        <v>0</v>
      </c>
      <c r="AY58" s="106">
        <f>'3b - Vedlejší rozpočtové ...'!J37</f>
        <v>0</v>
      </c>
      <c r="AZ58" s="106">
        <f>'3b - Vedlejší rozpočtové ...'!F34</f>
        <v>0</v>
      </c>
      <c r="BA58" s="106">
        <f>'3b - Vedlejší rozpočtové ...'!F35</f>
        <v>0</v>
      </c>
      <c r="BB58" s="106">
        <f>'3b - Vedlejší rozpočtové ...'!F36</f>
        <v>0</v>
      </c>
      <c r="BC58" s="106">
        <f>'3b - Vedlejší rozpočtové ...'!F37</f>
        <v>0</v>
      </c>
      <c r="BD58" s="108">
        <f>'3b - Vedlejší rozpočtové ...'!F38</f>
        <v>0</v>
      </c>
      <c r="BT58" s="109" t="s">
        <v>85</v>
      </c>
      <c r="BV58" s="109" t="s">
        <v>72</v>
      </c>
      <c r="BW58" s="109" t="s">
        <v>97</v>
      </c>
      <c r="BX58" s="109" t="s">
        <v>89</v>
      </c>
      <c r="CL58" s="109" t="s">
        <v>19</v>
      </c>
    </row>
    <row r="59" spans="1:91" s="5" customFormat="1" ht="22.5" customHeight="1" x14ac:dyDescent="0.3">
      <c r="B59" s="91"/>
      <c r="C59" s="92"/>
      <c r="D59" s="314" t="s">
        <v>81</v>
      </c>
      <c r="E59" s="312"/>
      <c r="F59" s="312"/>
      <c r="G59" s="312"/>
      <c r="H59" s="312"/>
      <c r="I59" s="93"/>
      <c r="J59" s="314" t="s">
        <v>98</v>
      </c>
      <c r="K59" s="312"/>
      <c r="L59" s="312"/>
      <c r="M59" s="312"/>
      <c r="N59" s="312"/>
      <c r="O59" s="312"/>
      <c r="P59" s="312"/>
      <c r="Q59" s="312"/>
      <c r="R59" s="312"/>
      <c r="S59" s="312"/>
      <c r="T59" s="312"/>
      <c r="U59" s="312"/>
      <c r="V59" s="312"/>
      <c r="W59" s="312"/>
      <c r="X59" s="312"/>
      <c r="Y59" s="312"/>
      <c r="Z59" s="312"/>
      <c r="AA59" s="312"/>
      <c r="AB59" s="312"/>
      <c r="AC59" s="312"/>
      <c r="AD59" s="312"/>
      <c r="AE59" s="312"/>
      <c r="AF59" s="312"/>
      <c r="AG59" s="313">
        <f>ROUND(AG60+AG62,2)</f>
        <v>0</v>
      </c>
      <c r="AH59" s="312"/>
      <c r="AI59" s="312"/>
      <c r="AJ59" s="312"/>
      <c r="AK59" s="312"/>
      <c r="AL59" s="312"/>
      <c r="AM59" s="312"/>
      <c r="AN59" s="311">
        <f t="shared" si="0"/>
        <v>0</v>
      </c>
      <c r="AO59" s="312"/>
      <c r="AP59" s="312"/>
      <c r="AQ59" s="94" t="s">
        <v>76</v>
      </c>
      <c r="AR59" s="95"/>
      <c r="AS59" s="96">
        <f>ROUND(AS60+AS62,2)</f>
        <v>0</v>
      </c>
      <c r="AT59" s="97">
        <f t="shared" si="1"/>
        <v>0</v>
      </c>
      <c r="AU59" s="98">
        <f>ROUND(AU60+AU62,5)</f>
        <v>0</v>
      </c>
      <c r="AV59" s="97">
        <f>ROUND(AZ59*L26,2)</f>
        <v>0</v>
      </c>
      <c r="AW59" s="97">
        <f>ROUND(BA59*L27,2)</f>
        <v>0</v>
      </c>
      <c r="AX59" s="97">
        <f>ROUND(BB59*L26,2)</f>
        <v>0</v>
      </c>
      <c r="AY59" s="97">
        <f>ROUND(BC59*L27,2)</f>
        <v>0</v>
      </c>
      <c r="AZ59" s="97">
        <f>ROUND(AZ60+AZ62,2)</f>
        <v>0</v>
      </c>
      <c r="BA59" s="97">
        <f>ROUND(BA60+BA62,2)</f>
        <v>0</v>
      </c>
      <c r="BB59" s="97">
        <f>ROUND(BB60+BB62,2)</f>
        <v>0</v>
      </c>
      <c r="BC59" s="97">
        <f>ROUND(BC60+BC62,2)</f>
        <v>0</v>
      </c>
      <c r="BD59" s="99">
        <f>ROUND(BD60+BD62,2)</f>
        <v>0</v>
      </c>
      <c r="BS59" s="100" t="s">
        <v>69</v>
      </c>
      <c r="BT59" s="100" t="s">
        <v>74</v>
      </c>
      <c r="BU59" s="100" t="s">
        <v>71</v>
      </c>
      <c r="BV59" s="100" t="s">
        <v>72</v>
      </c>
      <c r="BW59" s="100" t="s">
        <v>99</v>
      </c>
      <c r="BX59" s="100" t="s">
        <v>5</v>
      </c>
      <c r="CL59" s="100" t="s">
        <v>19</v>
      </c>
      <c r="CM59" s="100" t="s">
        <v>70</v>
      </c>
    </row>
    <row r="60" spans="1:91" s="6" customFormat="1" ht="22.5" customHeight="1" x14ac:dyDescent="0.3">
      <c r="B60" s="101"/>
      <c r="C60" s="102"/>
      <c r="D60" s="102"/>
      <c r="E60" s="318" t="s">
        <v>78</v>
      </c>
      <c r="F60" s="316"/>
      <c r="G60" s="316"/>
      <c r="H60" s="316"/>
      <c r="I60" s="316"/>
      <c r="J60" s="102"/>
      <c r="K60" s="318" t="s">
        <v>79</v>
      </c>
      <c r="L60" s="316"/>
      <c r="M60" s="316"/>
      <c r="N60" s="316"/>
      <c r="O60" s="316"/>
      <c r="P60" s="316"/>
      <c r="Q60" s="316"/>
      <c r="R60" s="316"/>
      <c r="S60" s="316"/>
      <c r="T60" s="316"/>
      <c r="U60" s="316"/>
      <c r="V60" s="316"/>
      <c r="W60" s="316"/>
      <c r="X60" s="316"/>
      <c r="Y60" s="316"/>
      <c r="Z60" s="316"/>
      <c r="AA60" s="316"/>
      <c r="AB60" s="316"/>
      <c r="AC60" s="316"/>
      <c r="AD60" s="316"/>
      <c r="AE60" s="316"/>
      <c r="AF60" s="316"/>
      <c r="AG60" s="317">
        <f>ROUND(AG61,2)</f>
        <v>0</v>
      </c>
      <c r="AH60" s="316"/>
      <c r="AI60" s="316"/>
      <c r="AJ60" s="316"/>
      <c r="AK60" s="316"/>
      <c r="AL60" s="316"/>
      <c r="AM60" s="316"/>
      <c r="AN60" s="315">
        <f t="shared" si="0"/>
        <v>0</v>
      </c>
      <c r="AO60" s="316"/>
      <c r="AP60" s="316"/>
      <c r="AQ60" s="103" t="s">
        <v>80</v>
      </c>
      <c r="AR60" s="104"/>
      <c r="AS60" s="105">
        <f>ROUND(AS61,2)</f>
        <v>0</v>
      </c>
      <c r="AT60" s="106">
        <f t="shared" si="1"/>
        <v>0</v>
      </c>
      <c r="AU60" s="107">
        <f>ROUND(AU61,5)</f>
        <v>0</v>
      </c>
      <c r="AV60" s="106">
        <f>ROUND(AZ60*L26,2)</f>
        <v>0</v>
      </c>
      <c r="AW60" s="106">
        <f>ROUND(BA60*L27,2)</f>
        <v>0</v>
      </c>
      <c r="AX60" s="106">
        <f>ROUND(BB60*L26,2)</f>
        <v>0</v>
      </c>
      <c r="AY60" s="106">
        <f>ROUND(BC60*L27,2)</f>
        <v>0</v>
      </c>
      <c r="AZ60" s="106">
        <f>ROUND(AZ61,2)</f>
        <v>0</v>
      </c>
      <c r="BA60" s="106">
        <f>ROUND(BA61,2)</f>
        <v>0</v>
      </c>
      <c r="BB60" s="106">
        <f>ROUND(BB61,2)</f>
        <v>0</v>
      </c>
      <c r="BC60" s="106">
        <f>ROUND(BC61,2)</f>
        <v>0</v>
      </c>
      <c r="BD60" s="108">
        <f>ROUND(BD61,2)</f>
        <v>0</v>
      </c>
      <c r="BS60" s="109" t="s">
        <v>69</v>
      </c>
      <c r="BT60" s="109" t="s">
        <v>81</v>
      </c>
      <c r="BU60" s="109" t="s">
        <v>71</v>
      </c>
      <c r="BV60" s="109" t="s">
        <v>72</v>
      </c>
      <c r="BW60" s="109" t="s">
        <v>100</v>
      </c>
      <c r="BX60" s="109" t="s">
        <v>99</v>
      </c>
      <c r="CL60" s="109" t="s">
        <v>19</v>
      </c>
    </row>
    <row r="61" spans="1:91" s="6" customFormat="1" ht="22.5" customHeight="1" x14ac:dyDescent="0.3">
      <c r="A61" s="329" t="s">
        <v>1082</v>
      </c>
      <c r="B61" s="101"/>
      <c r="C61" s="102"/>
      <c r="D61" s="102"/>
      <c r="E61" s="102"/>
      <c r="F61" s="318" t="s">
        <v>101</v>
      </c>
      <c r="G61" s="316"/>
      <c r="H61" s="316"/>
      <c r="I61" s="316"/>
      <c r="J61" s="316"/>
      <c r="K61" s="102"/>
      <c r="L61" s="318" t="s">
        <v>84</v>
      </c>
      <c r="M61" s="316"/>
      <c r="N61" s="316"/>
      <c r="O61" s="316"/>
      <c r="P61" s="316"/>
      <c r="Q61" s="316"/>
      <c r="R61" s="316"/>
      <c r="S61" s="316"/>
      <c r="T61" s="316"/>
      <c r="U61" s="316"/>
      <c r="V61" s="316"/>
      <c r="W61" s="316"/>
      <c r="X61" s="316"/>
      <c r="Y61" s="316"/>
      <c r="Z61" s="316"/>
      <c r="AA61" s="316"/>
      <c r="AB61" s="316"/>
      <c r="AC61" s="316"/>
      <c r="AD61" s="316"/>
      <c r="AE61" s="316"/>
      <c r="AF61" s="316"/>
      <c r="AG61" s="315">
        <f>'2a - Stavební část'!J31</f>
        <v>0</v>
      </c>
      <c r="AH61" s="316"/>
      <c r="AI61" s="316"/>
      <c r="AJ61" s="316"/>
      <c r="AK61" s="316"/>
      <c r="AL61" s="316"/>
      <c r="AM61" s="316"/>
      <c r="AN61" s="315">
        <f t="shared" si="0"/>
        <v>0</v>
      </c>
      <c r="AO61" s="316"/>
      <c r="AP61" s="316"/>
      <c r="AQ61" s="103" t="s">
        <v>80</v>
      </c>
      <c r="AR61" s="104"/>
      <c r="AS61" s="105">
        <v>0</v>
      </c>
      <c r="AT61" s="106">
        <f t="shared" si="1"/>
        <v>0</v>
      </c>
      <c r="AU61" s="107">
        <f>'2a - Stavební část'!P103</f>
        <v>0</v>
      </c>
      <c r="AV61" s="106">
        <f>'2a - Stavební část'!J34</f>
        <v>0</v>
      </c>
      <c r="AW61" s="106">
        <f>'2a - Stavební část'!J35</f>
        <v>0</v>
      </c>
      <c r="AX61" s="106">
        <f>'2a - Stavební část'!J36</f>
        <v>0</v>
      </c>
      <c r="AY61" s="106">
        <f>'2a - Stavební část'!J37</f>
        <v>0</v>
      </c>
      <c r="AZ61" s="106">
        <f>'2a - Stavební část'!F34</f>
        <v>0</v>
      </c>
      <c r="BA61" s="106">
        <f>'2a - Stavební část'!F35</f>
        <v>0</v>
      </c>
      <c r="BB61" s="106">
        <f>'2a - Stavební část'!F36</f>
        <v>0</v>
      </c>
      <c r="BC61" s="106">
        <f>'2a - Stavební část'!F37</f>
        <v>0</v>
      </c>
      <c r="BD61" s="108">
        <f>'2a - Stavební část'!F38</f>
        <v>0</v>
      </c>
      <c r="BT61" s="109" t="s">
        <v>85</v>
      </c>
      <c r="BV61" s="109" t="s">
        <v>72</v>
      </c>
      <c r="BW61" s="109" t="s">
        <v>102</v>
      </c>
      <c r="BX61" s="109" t="s">
        <v>100</v>
      </c>
      <c r="CL61" s="109" t="s">
        <v>19</v>
      </c>
    </row>
    <row r="62" spans="1:91" s="6" customFormat="1" ht="22.5" customHeight="1" x14ac:dyDescent="0.3">
      <c r="B62" s="101"/>
      <c r="C62" s="102"/>
      <c r="D62" s="102"/>
      <c r="E62" s="318" t="s">
        <v>87</v>
      </c>
      <c r="F62" s="316"/>
      <c r="G62" s="316"/>
      <c r="H62" s="316"/>
      <c r="I62" s="316"/>
      <c r="J62" s="102"/>
      <c r="K62" s="318" t="s">
        <v>88</v>
      </c>
      <c r="L62" s="316"/>
      <c r="M62" s="316"/>
      <c r="N62" s="316"/>
      <c r="O62" s="316"/>
      <c r="P62" s="316"/>
      <c r="Q62" s="316"/>
      <c r="R62" s="316"/>
      <c r="S62" s="316"/>
      <c r="T62" s="316"/>
      <c r="U62" s="316"/>
      <c r="V62" s="316"/>
      <c r="W62" s="316"/>
      <c r="X62" s="316"/>
      <c r="Y62" s="316"/>
      <c r="Z62" s="316"/>
      <c r="AA62" s="316"/>
      <c r="AB62" s="316"/>
      <c r="AC62" s="316"/>
      <c r="AD62" s="316"/>
      <c r="AE62" s="316"/>
      <c r="AF62" s="316"/>
      <c r="AG62" s="317">
        <f>ROUND(SUM(AG63:AG64),2)</f>
        <v>0</v>
      </c>
      <c r="AH62" s="316"/>
      <c r="AI62" s="316"/>
      <c r="AJ62" s="316"/>
      <c r="AK62" s="316"/>
      <c r="AL62" s="316"/>
      <c r="AM62" s="316"/>
      <c r="AN62" s="315">
        <f t="shared" si="0"/>
        <v>0</v>
      </c>
      <c r="AO62" s="316"/>
      <c r="AP62" s="316"/>
      <c r="AQ62" s="103" t="s">
        <v>80</v>
      </c>
      <c r="AR62" s="104"/>
      <c r="AS62" s="105">
        <f>ROUND(SUM(AS63:AS64),2)</f>
        <v>0</v>
      </c>
      <c r="AT62" s="106">
        <f t="shared" si="1"/>
        <v>0</v>
      </c>
      <c r="AU62" s="107">
        <f>ROUND(SUM(AU63:AU64),5)</f>
        <v>0</v>
      </c>
      <c r="AV62" s="106">
        <f>ROUND(AZ62*L26,2)</f>
        <v>0</v>
      </c>
      <c r="AW62" s="106">
        <f>ROUND(BA62*L27,2)</f>
        <v>0</v>
      </c>
      <c r="AX62" s="106">
        <f>ROUND(BB62*L26,2)</f>
        <v>0</v>
      </c>
      <c r="AY62" s="106">
        <f>ROUND(BC62*L27,2)</f>
        <v>0</v>
      </c>
      <c r="AZ62" s="106">
        <f>ROUND(SUM(AZ63:AZ64),2)</f>
        <v>0</v>
      </c>
      <c r="BA62" s="106">
        <f>ROUND(SUM(BA63:BA64),2)</f>
        <v>0</v>
      </c>
      <c r="BB62" s="106">
        <f>ROUND(SUM(BB63:BB64),2)</f>
        <v>0</v>
      </c>
      <c r="BC62" s="106">
        <f>ROUND(SUM(BC63:BC64),2)</f>
        <v>0</v>
      </c>
      <c r="BD62" s="108">
        <f>ROUND(SUM(BD63:BD64),2)</f>
        <v>0</v>
      </c>
      <c r="BS62" s="109" t="s">
        <v>69</v>
      </c>
      <c r="BT62" s="109" t="s">
        <v>81</v>
      </c>
      <c r="BU62" s="109" t="s">
        <v>71</v>
      </c>
      <c r="BV62" s="109" t="s">
        <v>72</v>
      </c>
      <c r="BW62" s="109" t="s">
        <v>103</v>
      </c>
      <c r="BX62" s="109" t="s">
        <v>99</v>
      </c>
      <c r="CL62" s="109" t="s">
        <v>19</v>
      </c>
    </row>
    <row r="63" spans="1:91" s="6" customFormat="1" ht="22.5" customHeight="1" x14ac:dyDescent="0.3">
      <c r="A63" s="329" t="s">
        <v>1082</v>
      </c>
      <c r="B63" s="101"/>
      <c r="C63" s="102"/>
      <c r="D63" s="102"/>
      <c r="E63" s="102"/>
      <c r="F63" s="318" t="s">
        <v>92</v>
      </c>
      <c r="G63" s="316"/>
      <c r="H63" s="316"/>
      <c r="I63" s="316"/>
      <c r="J63" s="316"/>
      <c r="K63" s="102"/>
      <c r="L63" s="318" t="s">
        <v>84</v>
      </c>
      <c r="M63" s="316"/>
      <c r="N63" s="316"/>
      <c r="O63" s="316"/>
      <c r="P63" s="316"/>
      <c r="Q63" s="316"/>
      <c r="R63" s="316"/>
      <c r="S63" s="316"/>
      <c r="T63" s="316"/>
      <c r="U63" s="316"/>
      <c r="V63" s="316"/>
      <c r="W63" s="316"/>
      <c r="X63" s="316"/>
      <c r="Y63" s="316"/>
      <c r="Z63" s="316"/>
      <c r="AA63" s="316"/>
      <c r="AB63" s="316"/>
      <c r="AC63" s="316"/>
      <c r="AD63" s="316"/>
      <c r="AE63" s="316"/>
      <c r="AF63" s="316"/>
      <c r="AG63" s="315">
        <f>'2b - Stavební část'!J31</f>
        <v>0</v>
      </c>
      <c r="AH63" s="316"/>
      <c r="AI63" s="316"/>
      <c r="AJ63" s="316"/>
      <c r="AK63" s="316"/>
      <c r="AL63" s="316"/>
      <c r="AM63" s="316"/>
      <c r="AN63" s="315">
        <f t="shared" si="0"/>
        <v>0</v>
      </c>
      <c r="AO63" s="316"/>
      <c r="AP63" s="316"/>
      <c r="AQ63" s="103" t="s">
        <v>80</v>
      </c>
      <c r="AR63" s="104"/>
      <c r="AS63" s="105">
        <v>0</v>
      </c>
      <c r="AT63" s="106">
        <f t="shared" si="1"/>
        <v>0</v>
      </c>
      <c r="AU63" s="107">
        <f>'2b - Stavební část'!P96</f>
        <v>0</v>
      </c>
      <c r="AV63" s="106">
        <f>'2b - Stavební část'!J34</f>
        <v>0</v>
      </c>
      <c r="AW63" s="106">
        <f>'2b - Stavební část'!J35</f>
        <v>0</v>
      </c>
      <c r="AX63" s="106">
        <f>'2b - Stavební část'!J36</f>
        <v>0</v>
      </c>
      <c r="AY63" s="106">
        <f>'2b - Stavební část'!J37</f>
        <v>0</v>
      </c>
      <c r="AZ63" s="106">
        <f>'2b - Stavební část'!F34</f>
        <v>0</v>
      </c>
      <c r="BA63" s="106">
        <f>'2b - Stavební část'!F35</f>
        <v>0</v>
      </c>
      <c r="BB63" s="106">
        <f>'2b - Stavební část'!F36</f>
        <v>0</v>
      </c>
      <c r="BC63" s="106">
        <f>'2b - Stavební část'!F37</f>
        <v>0</v>
      </c>
      <c r="BD63" s="108">
        <f>'2b - Stavební část'!F38</f>
        <v>0</v>
      </c>
      <c r="BT63" s="109" t="s">
        <v>85</v>
      </c>
      <c r="BV63" s="109" t="s">
        <v>72</v>
      </c>
      <c r="BW63" s="109" t="s">
        <v>104</v>
      </c>
      <c r="BX63" s="109" t="s">
        <v>103</v>
      </c>
      <c r="CL63" s="109" t="s">
        <v>19</v>
      </c>
    </row>
    <row r="64" spans="1:91" s="6" customFormat="1" ht="22.5" customHeight="1" x14ac:dyDescent="0.3">
      <c r="A64" s="329" t="s">
        <v>1082</v>
      </c>
      <c r="B64" s="101"/>
      <c r="C64" s="102"/>
      <c r="D64" s="102"/>
      <c r="E64" s="102"/>
      <c r="F64" s="318" t="s">
        <v>105</v>
      </c>
      <c r="G64" s="316"/>
      <c r="H64" s="316"/>
      <c r="I64" s="316"/>
      <c r="J64" s="316"/>
      <c r="K64" s="102"/>
      <c r="L64" s="318" t="s">
        <v>96</v>
      </c>
      <c r="M64" s="316"/>
      <c r="N64" s="316"/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315">
        <f>'2c - Vedlejší rozpočtové ...'!J31</f>
        <v>0</v>
      </c>
      <c r="AH64" s="316"/>
      <c r="AI64" s="316"/>
      <c r="AJ64" s="316"/>
      <c r="AK64" s="316"/>
      <c r="AL64" s="316"/>
      <c r="AM64" s="316"/>
      <c r="AN64" s="315">
        <f t="shared" si="0"/>
        <v>0</v>
      </c>
      <c r="AO64" s="316"/>
      <c r="AP64" s="316"/>
      <c r="AQ64" s="103" t="s">
        <v>80</v>
      </c>
      <c r="AR64" s="104"/>
      <c r="AS64" s="110">
        <v>0</v>
      </c>
      <c r="AT64" s="111">
        <f t="shared" si="1"/>
        <v>0</v>
      </c>
      <c r="AU64" s="112">
        <f>'2c - Vedlejší rozpočtové ...'!P95</f>
        <v>0</v>
      </c>
      <c r="AV64" s="111">
        <f>'2c - Vedlejší rozpočtové ...'!J34</f>
        <v>0</v>
      </c>
      <c r="AW64" s="111">
        <f>'2c - Vedlejší rozpočtové ...'!J35</f>
        <v>0</v>
      </c>
      <c r="AX64" s="111">
        <f>'2c - Vedlejší rozpočtové ...'!J36</f>
        <v>0</v>
      </c>
      <c r="AY64" s="111">
        <f>'2c - Vedlejší rozpočtové ...'!J37</f>
        <v>0</v>
      </c>
      <c r="AZ64" s="111">
        <f>'2c - Vedlejší rozpočtové ...'!F34</f>
        <v>0</v>
      </c>
      <c r="BA64" s="111">
        <f>'2c - Vedlejší rozpočtové ...'!F35</f>
        <v>0</v>
      </c>
      <c r="BB64" s="111">
        <f>'2c - Vedlejší rozpočtové ...'!F36</f>
        <v>0</v>
      </c>
      <c r="BC64" s="111">
        <f>'2c - Vedlejší rozpočtové ...'!F37</f>
        <v>0</v>
      </c>
      <c r="BD64" s="113">
        <f>'2c - Vedlejší rozpočtové ...'!F38</f>
        <v>0</v>
      </c>
      <c r="BT64" s="109" t="s">
        <v>85</v>
      </c>
      <c r="BV64" s="109" t="s">
        <v>72</v>
      </c>
      <c r="BW64" s="109" t="s">
        <v>106</v>
      </c>
      <c r="BX64" s="109" t="s">
        <v>103</v>
      </c>
      <c r="CL64" s="109" t="s">
        <v>19</v>
      </c>
    </row>
    <row r="65" spans="2:44" s="1" customFormat="1" ht="30" customHeight="1" x14ac:dyDescent="0.3">
      <c r="B65" s="36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6"/>
    </row>
    <row r="66" spans="2:44" s="1" customFormat="1" ht="6.95" customHeight="1" x14ac:dyDescent="0.3">
      <c r="B66" s="51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6"/>
    </row>
  </sheetData>
  <sheetProtection algorithmName="SHA-512" hashValue="/nRU2mKhYsZUXggh2azl+dhWawZO0oqUry1lh0O7UeLIzPHguri0fRNcQDlYcYYLZaUdGeEbf1+M4y03GjKsCw==" saltValue="34eDQXgqcDLEEq2HxzHZQQ==" spinCount="100000" sheet="1" objects="1" scenarios="1" formatColumns="0" formatRows="0" sort="0" autoFilter="0"/>
  <mergeCells count="89">
    <mergeCell ref="AR2:BE2"/>
    <mergeCell ref="AN64:AP64"/>
    <mergeCell ref="AG64:AM64"/>
    <mergeCell ref="F64:J64"/>
    <mergeCell ref="L64:AF64"/>
    <mergeCell ref="AG51:AM51"/>
    <mergeCell ref="AN51:AP51"/>
    <mergeCell ref="AN62:AP62"/>
    <mergeCell ref="AG62:AM62"/>
    <mergeCell ref="E62:I62"/>
    <mergeCell ref="K62:AF62"/>
    <mergeCell ref="AN63:AP63"/>
    <mergeCell ref="AG63:AM63"/>
    <mergeCell ref="F63:J63"/>
    <mergeCell ref="L63:AF63"/>
    <mergeCell ref="AN60:AP60"/>
    <mergeCell ref="AG60:AM60"/>
    <mergeCell ref="E60:I60"/>
    <mergeCell ref="K60:AF60"/>
    <mergeCell ref="AN61:AP61"/>
    <mergeCell ref="AG61:AM61"/>
    <mergeCell ref="F61:J61"/>
    <mergeCell ref="L61:AF61"/>
    <mergeCell ref="AN58:AP58"/>
    <mergeCell ref="AG58:AM58"/>
    <mergeCell ref="F58:J58"/>
    <mergeCell ref="L58:AF58"/>
    <mergeCell ref="AN59:AP59"/>
    <mergeCell ref="AG59:AM59"/>
    <mergeCell ref="D59:H59"/>
    <mergeCell ref="J59:AF59"/>
    <mergeCell ref="AN56:AP56"/>
    <mergeCell ref="AG56:AM56"/>
    <mergeCell ref="F56:J56"/>
    <mergeCell ref="L56:AF56"/>
    <mergeCell ref="AN57:AP57"/>
    <mergeCell ref="AG57:AM57"/>
    <mergeCell ref="F57:J57"/>
    <mergeCell ref="L57:AF57"/>
    <mergeCell ref="AN54:AP54"/>
    <mergeCell ref="AG54:AM54"/>
    <mergeCell ref="F54:J54"/>
    <mergeCell ref="L54:AF54"/>
    <mergeCell ref="AN55:AP55"/>
    <mergeCell ref="AG55:AM55"/>
    <mergeCell ref="E55:I55"/>
    <mergeCell ref="K55:AF55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4" location="'1a - Stavební část'!C2" tooltip="1a - Stavební část" display="/"/>
    <hyperlink ref="A56" location="'1b - Stavební část'!C2" tooltip="1b - Stavební část" display="/"/>
    <hyperlink ref="A57" location="'2b - Zařízení silnoproudé...'!C2" tooltip="2b - Zařízení silnoproudé..." display="/"/>
    <hyperlink ref="A58" location="'3b - Vedlejší rozpočtové ...'!C2" tooltip="3b - Vedlejší rozpočtové ..." display="/"/>
    <hyperlink ref="A61" location="'2a - Stavební část'!C2" tooltip="2a - Stavební část" display="/"/>
    <hyperlink ref="A63" location="'2b - Stavební část'!C2" tooltip="2b - Stavební část" display="/"/>
    <hyperlink ref="A64" location="'2c - Vedlejší rozpočtové ...'!C2" tooltip="2c - Vedlejší rozpočtové 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72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7"/>
      <c r="B1" s="331"/>
      <c r="C1" s="331"/>
      <c r="D1" s="330" t="s">
        <v>1</v>
      </c>
      <c r="E1" s="331"/>
      <c r="F1" s="332" t="s">
        <v>1083</v>
      </c>
      <c r="G1" s="337" t="s">
        <v>1084</v>
      </c>
      <c r="H1" s="337"/>
      <c r="I1" s="338"/>
      <c r="J1" s="332" t="s">
        <v>1085</v>
      </c>
      <c r="K1" s="330" t="s">
        <v>107</v>
      </c>
      <c r="L1" s="332" t="s">
        <v>1086</v>
      </c>
      <c r="M1" s="332"/>
      <c r="N1" s="332"/>
      <c r="O1" s="332"/>
      <c r="P1" s="332"/>
      <c r="Q1" s="332"/>
      <c r="R1" s="332"/>
      <c r="S1" s="332"/>
      <c r="T1" s="332"/>
      <c r="U1" s="328"/>
      <c r="V1" s="328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9" t="s">
        <v>86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115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108</v>
      </c>
      <c r="E4" s="24"/>
      <c r="F4" s="24"/>
      <c r="G4" s="24"/>
      <c r="H4" s="24"/>
      <c r="I4" s="116"/>
      <c r="J4" s="24"/>
      <c r="K4" s="26"/>
      <c r="M4" s="27" t="s">
        <v>10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116"/>
      <c r="J5" s="24"/>
      <c r="K5" s="26"/>
    </row>
    <row r="6" spans="1:70" x14ac:dyDescent="0.3">
      <c r="B6" s="23"/>
      <c r="C6" s="24"/>
      <c r="D6" s="32" t="s">
        <v>16</v>
      </c>
      <c r="E6" s="24"/>
      <c r="F6" s="24"/>
      <c r="G6" s="24"/>
      <c r="H6" s="24"/>
      <c r="I6" s="116"/>
      <c r="J6" s="24"/>
      <c r="K6" s="26"/>
    </row>
    <row r="7" spans="1:70" ht="22.5" customHeight="1" x14ac:dyDescent="0.3">
      <c r="B7" s="23"/>
      <c r="C7" s="24"/>
      <c r="D7" s="24"/>
      <c r="E7" s="321" t="str">
        <f>'Rekapitulace stavby'!K6</f>
        <v>Chrudimská beseda 85 - oprava fasády Chrudim-I.etapa</v>
      </c>
      <c r="F7" s="282"/>
      <c r="G7" s="282"/>
      <c r="H7" s="282"/>
      <c r="I7" s="116"/>
      <c r="J7" s="24"/>
      <c r="K7" s="26"/>
    </row>
    <row r="8" spans="1:70" x14ac:dyDescent="0.3">
      <c r="B8" s="23"/>
      <c r="C8" s="24"/>
      <c r="D8" s="32" t="s">
        <v>109</v>
      </c>
      <c r="E8" s="24"/>
      <c r="F8" s="24"/>
      <c r="G8" s="24"/>
      <c r="H8" s="24"/>
      <c r="I8" s="116"/>
      <c r="J8" s="24"/>
      <c r="K8" s="26"/>
    </row>
    <row r="9" spans="1:70" ht="22.5" customHeight="1" x14ac:dyDescent="0.3">
      <c r="B9" s="23"/>
      <c r="C9" s="24"/>
      <c r="D9" s="24"/>
      <c r="E9" s="321" t="s">
        <v>110</v>
      </c>
      <c r="F9" s="282"/>
      <c r="G9" s="282"/>
      <c r="H9" s="282"/>
      <c r="I9" s="116"/>
      <c r="J9" s="24"/>
      <c r="K9" s="26"/>
    </row>
    <row r="10" spans="1:70" x14ac:dyDescent="0.3">
      <c r="B10" s="23"/>
      <c r="C10" s="24"/>
      <c r="D10" s="32" t="s">
        <v>111</v>
      </c>
      <c r="E10" s="24"/>
      <c r="F10" s="24"/>
      <c r="G10" s="24"/>
      <c r="H10" s="24"/>
      <c r="I10" s="116"/>
      <c r="J10" s="24"/>
      <c r="K10" s="26"/>
    </row>
    <row r="11" spans="1:70" s="1" customFormat="1" ht="22.5" customHeight="1" x14ac:dyDescent="0.3">
      <c r="B11" s="36"/>
      <c r="C11" s="37"/>
      <c r="D11" s="37"/>
      <c r="E11" s="322" t="s">
        <v>112</v>
      </c>
      <c r="F11" s="289"/>
      <c r="G11" s="289"/>
      <c r="H11" s="289"/>
      <c r="I11" s="117"/>
      <c r="J11" s="37"/>
      <c r="K11" s="40"/>
    </row>
    <row r="12" spans="1:70" s="1" customFormat="1" x14ac:dyDescent="0.3">
      <c r="B12" s="36"/>
      <c r="C12" s="37"/>
      <c r="D12" s="32" t="s">
        <v>113</v>
      </c>
      <c r="E12" s="37"/>
      <c r="F12" s="37"/>
      <c r="G12" s="37"/>
      <c r="H12" s="37"/>
      <c r="I12" s="117"/>
      <c r="J12" s="37"/>
      <c r="K12" s="40"/>
    </row>
    <row r="13" spans="1:70" s="1" customFormat="1" ht="36.950000000000003" customHeight="1" x14ac:dyDescent="0.3">
      <c r="B13" s="36"/>
      <c r="C13" s="37"/>
      <c r="D13" s="37"/>
      <c r="E13" s="323" t="s">
        <v>114</v>
      </c>
      <c r="F13" s="289"/>
      <c r="G13" s="289"/>
      <c r="H13" s="289"/>
      <c r="I13" s="117"/>
      <c r="J13" s="37"/>
      <c r="K13" s="40"/>
    </row>
    <row r="14" spans="1:70" s="1" customFormat="1" ht="13.5" x14ac:dyDescent="0.3">
      <c r="B14" s="36"/>
      <c r="C14" s="37"/>
      <c r="D14" s="37"/>
      <c r="E14" s="37"/>
      <c r="F14" s="37"/>
      <c r="G14" s="37"/>
      <c r="H14" s="37"/>
      <c r="I14" s="117"/>
      <c r="J14" s="37"/>
      <c r="K14" s="40"/>
    </row>
    <row r="15" spans="1:70" s="1" customFormat="1" ht="14.45" customHeight="1" x14ac:dyDescent="0.3">
      <c r="B15" s="36"/>
      <c r="C15" s="37"/>
      <c r="D15" s="32" t="s">
        <v>18</v>
      </c>
      <c r="E15" s="37"/>
      <c r="F15" s="30" t="s">
        <v>19</v>
      </c>
      <c r="G15" s="37"/>
      <c r="H15" s="37"/>
      <c r="I15" s="118" t="s">
        <v>20</v>
      </c>
      <c r="J15" s="30" t="s">
        <v>19</v>
      </c>
      <c r="K15" s="40"/>
    </row>
    <row r="16" spans="1:70" s="1" customFormat="1" ht="14.45" customHeight="1" x14ac:dyDescent="0.3">
      <c r="B16" s="36"/>
      <c r="C16" s="37"/>
      <c r="D16" s="32" t="s">
        <v>21</v>
      </c>
      <c r="E16" s="37"/>
      <c r="F16" s="30" t="s">
        <v>22</v>
      </c>
      <c r="G16" s="37"/>
      <c r="H16" s="37"/>
      <c r="I16" s="118" t="s">
        <v>23</v>
      </c>
      <c r="J16" s="119" t="str">
        <f>'Rekapitulace stavby'!AN8</f>
        <v>29.9.2016</v>
      </c>
      <c r="K16" s="40"/>
    </row>
    <row r="17" spans="2:11" s="1" customFormat="1" ht="10.9" customHeight="1" x14ac:dyDescent="0.3">
      <c r="B17" s="36"/>
      <c r="C17" s="37"/>
      <c r="D17" s="37"/>
      <c r="E17" s="37"/>
      <c r="F17" s="37"/>
      <c r="G17" s="37"/>
      <c r="H17" s="37"/>
      <c r="I17" s="117"/>
      <c r="J17" s="37"/>
      <c r="K17" s="40"/>
    </row>
    <row r="18" spans="2:11" s="1" customFormat="1" ht="14.45" customHeight="1" x14ac:dyDescent="0.3">
      <c r="B18" s="36"/>
      <c r="C18" s="37"/>
      <c r="D18" s="32" t="s">
        <v>25</v>
      </c>
      <c r="E18" s="37"/>
      <c r="F18" s="37"/>
      <c r="G18" s="37"/>
      <c r="H18" s="37"/>
      <c r="I18" s="118" t="s">
        <v>26</v>
      </c>
      <c r="J18" s="30" t="s">
        <v>19</v>
      </c>
      <c r="K18" s="40"/>
    </row>
    <row r="19" spans="2:11" s="1" customFormat="1" ht="18" customHeight="1" x14ac:dyDescent="0.3">
      <c r="B19" s="36"/>
      <c r="C19" s="37"/>
      <c r="D19" s="37"/>
      <c r="E19" s="30" t="s">
        <v>28</v>
      </c>
      <c r="F19" s="37"/>
      <c r="G19" s="37"/>
      <c r="H19" s="37"/>
      <c r="I19" s="118" t="s">
        <v>29</v>
      </c>
      <c r="J19" s="30" t="s">
        <v>19</v>
      </c>
      <c r="K19" s="40"/>
    </row>
    <row r="20" spans="2:11" s="1" customFormat="1" ht="6.95" customHeight="1" x14ac:dyDescent="0.3">
      <c r="B20" s="36"/>
      <c r="C20" s="37"/>
      <c r="D20" s="37"/>
      <c r="E20" s="37"/>
      <c r="F20" s="37"/>
      <c r="G20" s="37"/>
      <c r="H20" s="37"/>
      <c r="I20" s="117"/>
      <c r="J20" s="37"/>
      <c r="K20" s="40"/>
    </row>
    <row r="21" spans="2:11" s="1" customFormat="1" ht="14.45" customHeight="1" x14ac:dyDescent="0.3">
      <c r="B21" s="36"/>
      <c r="C21" s="37"/>
      <c r="D21" s="32" t="s">
        <v>30</v>
      </c>
      <c r="E21" s="37"/>
      <c r="F21" s="37"/>
      <c r="G21" s="37"/>
      <c r="H21" s="37"/>
      <c r="I21" s="118" t="s">
        <v>26</v>
      </c>
      <c r="J21" s="30" t="str">
        <f>IF('Rekapitulace stavby'!AN13="Vyplň údaj","",IF('Rekapitulace stavby'!AN13="","",'Rekapitulace stavby'!AN13))</f>
        <v/>
      </c>
      <c r="K21" s="40"/>
    </row>
    <row r="22" spans="2:11" s="1" customFormat="1" ht="18" customHeight="1" x14ac:dyDescent="0.3">
      <c r="B22" s="36"/>
      <c r="C22" s="37"/>
      <c r="D22" s="37"/>
      <c r="E22" s="30" t="str">
        <f>IF('Rekapitulace stavby'!E14="Vyplň údaj","",IF('Rekapitulace stavby'!E14="","",'Rekapitulace stavby'!E14))</f>
        <v/>
      </c>
      <c r="F22" s="37"/>
      <c r="G22" s="37"/>
      <c r="H22" s="37"/>
      <c r="I22" s="118" t="s">
        <v>29</v>
      </c>
      <c r="J22" s="30" t="str">
        <f>IF('Rekapitulace stavby'!AN14="Vyplň údaj","",IF('Rekapitulace stavby'!AN14="","",'Rekapitulace stavby'!AN14))</f>
        <v/>
      </c>
      <c r="K22" s="40"/>
    </row>
    <row r="23" spans="2:11" s="1" customFormat="1" ht="6.95" customHeight="1" x14ac:dyDescent="0.3">
      <c r="B23" s="36"/>
      <c r="C23" s="37"/>
      <c r="D23" s="37"/>
      <c r="E23" s="37"/>
      <c r="F23" s="37"/>
      <c r="G23" s="37"/>
      <c r="H23" s="37"/>
      <c r="I23" s="117"/>
      <c r="J23" s="37"/>
      <c r="K23" s="40"/>
    </row>
    <row r="24" spans="2:11" s="1" customFormat="1" ht="14.45" customHeight="1" x14ac:dyDescent="0.3">
      <c r="B24" s="36"/>
      <c r="C24" s="37"/>
      <c r="D24" s="32" t="s">
        <v>32</v>
      </c>
      <c r="E24" s="37"/>
      <c r="F24" s="37"/>
      <c r="G24" s="37"/>
      <c r="H24" s="37"/>
      <c r="I24" s="118" t="s">
        <v>26</v>
      </c>
      <c r="J24" s="30" t="s">
        <v>19</v>
      </c>
      <c r="K24" s="40"/>
    </row>
    <row r="25" spans="2:11" s="1" customFormat="1" ht="18" customHeight="1" x14ac:dyDescent="0.3">
      <c r="B25" s="36"/>
      <c r="C25" s="37"/>
      <c r="D25" s="37"/>
      <c r="E25" s="30" t="s">
        <v>33</v>
      </c>
      <c r="F25" s="37"/>
      <c r="G25" s="37"/>
      <c r="H25" s="37"/>
      <c r="I25" s="118" t="s">
        <v>29</v>
      </c>
      <c r="J25" s="30" t="s">
        <v>19</v>
      </c>
      <c r="K25" s="40"/>
    </row>
    <row r="26" spans="2:11" s="1" customFormat="1" ht="6.95" customHeight="1" x14ac:dyDescent="0.3">
      <c r="B26" s="36"/>
      <c r="C26" s="37"/>
      <c r="D26" s="37"/>
      <c r="E26" s="37"/>
      <c r="F26" s="37"/>
      <c r="G26" s="37"/>
      <c r="H26" s="37"/>
      <c r="I26" s="117"/>
      <c r="J26" s="37"/>
      <c r="K26" s="40"/>
    </row>
    <row r="27" spans="2:11" s="1" customFormat="1" ht="14.45" customHeight="1" x14ac:dyDescent="0.3">
      <c r="B27" s="36"/>
      <c r="C27" s="37"/>
      <c r="D27" s="32" t="s">
        <v>35</v>
      </c>
      <c r="E27" s="37"/>
      <c r="F27" s="37"/>
      <c r="G27" s="37"/>
      <c r="H27" s="37"/>
      <c r="I27" s="117"/>
      <c r="J27" s="37"/>
      <c r="K27" s="40"/>
    </row>
    <row r="28" spans="2:11" s="7" customFormat="1" ht="22.5" customHeight="1" x14ac:dyDescent="0.3">
      <c r="B28" s="120"/>
      <c r="C28" s="121"/>
      <c r="D28" s="121"/>
      <c r="E28" s="285" t="s">
        <v>19</v>
      </c>
      <c r="F28" s="324"/>
      <c r="G28" s="324"/>
      <c r="H28" s="324"/>
      <c r="I28" s="122"/>
      <c r="J28" s="121"/>
      <c r="K28" s="123"/>
    </row>
    <row r="29" spans="2:11" s="1" customFormat="1" ht="6.95" customHeight="1" x14ac:dyDescent="0.3">
      <c r="B29" s="36"/>
      <c r="C29" s="37"/>
      <c r="D29" s="37"/>
      <c r="E29" s="37"/>
      <c r="F29" s="37"/>
      <c r="G29" s="37"/>
      <c r="H29" s="37"/>
      <c r="I29" s="117"/>
      <c r="J29" s="37"/>
      <c r="K29" s="40"/>
    </row>
    <row r="30" spans="2:11" s="1" customFormat="1" ht="6.95" customHeight="1" x14ac:dyDescent="0.3">
      <c r="B30" s="36"/>
      <c r="C30" s="37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6"/>
      <c r="C31" s="37"/>
      <c r="D31" s="126" t="s">
        <v>36</v>
      </c>
      <c r="E31" s="37"/>
      <c r="F31" s="37"/>
      <c r="G31" s="37"/>
      <c r="H31" s="37"/>
      <c r="I31" s="117"/>
      <c r="J31" s="127">
        <f>ROUND(J102,2)</f>
        <v>0</v>
      </c>
      <c r="K31" s="40"/>
    </row>
    <row r="32" spans="2:11" s="1" customFormat="1" ht="6.95" customHeight="1" x14ac:dyDescent="0.3">
      <c r="B32" s="36"/>
      <c r="C32" s="37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6"/>
      <c r="C33" s="37"/>
      <c r="D33" s="37"/>
      <c r="E33" s="37"/>
      <c r="F33" s="41" t="s">
        <v>38</v>
      </c>
      <c r="G33" s="37"/>
      <c r="H33" s="37"/>
      <c r="I33" s="128" t="s">
        <v>37</v>
      </c>
      <c r="J33" s="41" t="s">
        <v>39</v>
      </c>
      <c r="K33" s="40"/>
    </row>
    <row r="34" spans="2:11" s="1" customFormat="1" ht="14.45" customHeight="1" x14ac:dyDescent="0.3">
      <c r="B34" s="36"/>
      <c r="C34" s="37"/>
      <c r="D34" s="44" t="s">
        <v>40</v>
      </c>
      <c r="E34" s="44" t="s">
        <v>41</v>
      </c>
      <c r="F34" s="129">
        <f>ROUND(SUM(BE102:BE371), 2)</f>
        <v>0</v>
      </c>
      <c r="G34" s="37"/>
      <c r="H34" s="37"/>
      <c r="I34" s="130">
        <v>0.21</v>
      </c>
      <c r="J34" s="129">
        <f>ROUND(ROUND((SUM(BE102:BE371)), 2)*I34, 2)</f>
        <v>0</v>
      </c>
      <c r="K34" s="40"/>
    </row>
    <row r="35" spans="2:11" s="1" customFormat="1" ht="14.45" customHeight="1" x14ac:dyDescent="0.3">
      <c r="B35" s="36"/>
      <c r="C35" s="37"/>
      <c r="D35" s="37"/>
      <c r="E35" s="44" t="s">
        <v>42</v>
      </c>
      <c r="F35" s="129">
        <f>ROUND(SUM(BF102:BF371), 2)</f>
        <v>0</v>
      </c>
      <c r="G35" s="37"/>
      <c r="H35" s="37"/>
      <c r="I35" s="130">
        <v>0.15</v>
      </c>
      <c r="J35" s="129">
        <f>ROUND(ROUND((SUM(BF102:BF371)), 2)*I35, 2)</f>
        <v>0</v>
      </c>
      <c r="K35" s="40"/>
    </row>
    <row r="36" spans="2:11" s="1" customFormat="1" ht="14.45" hidden="1" customHeight="1" x14ac:dyDescent="0.3">
      <c r="B36" s="36"/>
      <c r="C36" s="37"/>
      <c r="D36" s="37"/>
      <c r="E36" s="44" t="s">
        <v>43</v>
      </c>
      <c r="F36" s="129">
        <f>ROUND(SUM(BG102:BG371), 2)</f>
        <v>0</v>
      </c>
      <c r="G36" s="37"/>
      <c r="H36" s="37"/>
      <c r="I36" s="130">
        <v>0.21</v>
      </c>
      <c r="J36" s="129">
        <v>0</v>
      </c>
      <c r="K36" s="40"/>
    </row>
    <row r="37" spans="2:11" s="1" customFormat="1" ht="14.45" hidden="1" customHeight="1" x14ac:dyDescent="0.3">
      <c r="B37" s="36"/>
      <c r="C37" s="37"/>
      <c r="D37" s="37"/>
      <c r="E37" s="44" t="s">
        <v>44</v>
      </c>
      <c r="F37" s="129">
        <f>ROUND(SUM(BH102:BH371), 2)</f>
        <v>0</v>
      </c>
      <c r="G37" s="37"/>
      <c r="H37" s="37"/>
      <c r="I37" s="130">
        <v>0.15</v>
      </c>
      <c r="J37" s="129">
        <v>0</v>
      </c>
      <c r="K37" s="40"/>
    </row>
    <row r="38" spans="2:11" s="1" customFormat="1" ht="14.45" hidden="1" customHeight="1" x14ac:dyDescent="0.3">
      <c r="B38" s="36"/>
      <c r="C38" s="37"/>
      <c r="D38" s="37"/>
      <c r="E38" s="44" t="s">
        <v>45</v>
      </c>
      <c r="F38" s="129">
        <f>ROUND(SUM(BI102:BI371), 2)</f>
        <v>0</v>
      </c>
      <c r="G38" s="37"/>
      <c r="H38" s="37"/>
      <c r="I38" s="130">
        <v>0</v>
      </c>
      <c r="J38" s="129">
        <v>0</v>
      </c>
      <c r="K38" s="40"/>
    </row>
    <row r="39" spans="2:11" s="1" customFormat="1" ht="6.95" customHeight="1" x14ac:dyDescent="0.3">
      <c r="B39" s="36"/>
      <c r="C39" s="37"/>
      <c r="D39" s="37"/>
      <c r="E39" s="37"/>
      <c r="F39" s="37"/>
      <c r="G39" s="37"/>
      <c r="H39" s="37"/>
      <c r="I39" s="117"/>
      <c r="J39" s="37"/>
      <c r="K39" s="40"/>
    </row>
    <row r="40" spans="2:11" s="1" customFormat="1" ht="25.35" customHeight="1" x14ac:dyDescent="0.3">
      <c r="B40" s="36"/>
      <c r="C40" s="131"/>
      <c r="D40" s="132" t="s">
        <v>46</v>
      </c>
      <c r="E40" s="74"/>
      <c r="F40" s="74"/>
      <c r="G40" s="133" t="s">
        <v>47</v>
      </c>
      <c r="H40" s="134" t="s">
        <v>48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1"/>
      <c r="C41" s="52"/>
      <c r="D41" s="52"/>
      <c r="E41" s="52"/>
      <c r="F41" s="52"/>
      <c r="G41" s="52"/>
      <c r="H41" s="52"/>
      <c r="I41" s="138"/>
      <c r="J41" s="52"/>
      <c r="K41" s="53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6"/>
      <c r="C46" s="25" t="s">
        <v>115</v>
      </c>
      <c r="D46" s="37"/>
      <c r="E46" s="37"/>
      <c r="F46" s="37"/>
      <c r="G46" s="37"/>
      <c r="H46" s="37"/>
      <c r="I46" s="117"/>
      <c r="J46" s="37"/>
      <c r="K46" s="40"/>
    </row>
    <row r="47" spans="2:11" s="1" customFormat="1" ht="6.95" customHeight="1" x14ac:dyDescent="0.3">
      <c r="B47" s="36"/>
      <c r="C47" s="37"/>
      <c r="D47" s="37"/>
      <c r="E47" s="37"/>
      <c r="F47" s="37"/>
      <c r="G47" s="37"/>
      <c r="H47" s="37"/>
      <c r="I47" s="117"/>
      <c r="J47" s="37"/>
      <c r="K47" s="40"/>
    </row>
    <row r="48" spans="2:11" s="1" customFormat="1" ht="14.45" customHeight="1" x14ac:dyDescent="0.3">
      <c r="B48" s="36"/>
      <c r="C48" s="32" t="s">
        <v>16</v>
      </c>
      <c r="D48" s="37"/>
      <c r="E48" s="37"/>
      <c r="F48" s="37"/>
      <c r="G48" s="37"/>
      <c r="H48" s="37"/>
      <c r="I48" s="117"/>
      <c r="J48" s="37"/>
      <c r="K48" s="40"/>
    </row>
    <row r="49" spans="2:47" s="1" customFormat="1" ht="22.5" customHeight="1" x14ac:dyDescent="0.3">
      <c r="B49" s="36"/>
      <c r="C49" s="37"/>
      <c r="D49" s="37"/>
      <c r="E49" s="321" t="str">
        <f>E7</f>
        <v>Chrudimská beseda 85 - oprava fasády Chrudim-I.etapa</v>
      </c>
      <c r="F49" s="289"/>
      <c r="G49" s="289"/>
      <c r="H49" s="289"/>
      <c r="I49" s="117"/>
      <c r="J49" s="37"/>
      <c r="K49" s="40"/>
    </row>
    <row r="50" spans="2:47" x14ac:dyDescent="0.3">
      <c r="B50" s="23"/>
      <c r="C50" s="32" t="s">
        <v>109</v>
      </c>
      <c r="D50" s="24"/>
      <c r="E50" s="24"/>
      <c r="F50" s="24"/>
      <c r="G50" s="24"/>
      <c r="H50" s="24"/>
      <c r="I50" s="116"/>
      <c r="J50" s="24"/>
      <c r="K50" s="26"/>
    </row>
    <row r="51" spans="2:47" ht="22.5" customHeight="1" x14ac:dyDescent="0.3">
      <c r="B51" s="23"/>
      <c r="C51" s="24"/>
      <c r="D51" s="24"/>
      <c r="E51" s="321" t="s">
        <v>110</v>
      </c>
      <c r="F51" s="282"/>
      <c r="G51" s="282"/>
      <c r="H51" s="282"/>
      <c r="I51" s="116"/>
      <c r="J51" s="24"/>
      <c r="K51" s="26"/>
    </row>
    <row r="52" spans="2:47" x14ac:dyDescent="0.3">
      <c r="B52" s="23"/>
      <c r="C52" s="32" t="s">
        <v>111</v>
      </c>
      <c r="D52" s="24"/>
      <c r="E52" s="24"/>
      <c r="F52" s="24"/>
      <c r="G52" s="24"/>
      <c r="H52" s="24"/>
      <c r="I52" s="116"/>
      <c r="J52" s="24"/>
      <c r="K52" s="26"/>
    </row>
    <row r="53" spans="2:47" s="1" customFormat="1" ht="22.5" customHeight="1" x14ac:dyDescent="0.3">
      <c r="B53" s="36"/>
      <c r="C53" s="37"/>
      <c r="D53" s="37"/>
      <c r="E53" s="322" t="s">
        <v>112</v>
      </c>
      <c r="F53" s="289"/>
      <c r="G53" s="289"/>
      <c r="H53" s="289"/>
      <c r="I53" s="117"/>
      <c r="J53" s="37"/>
      <c r="K53" s="40"/>
    </row>
    <row r="54" spans="2:47" s="1" customFormat="1" ht="14.45" customHeight="1" x14ac:dyDescent="0.3">
      <c r="B54" s="36"/>
      <c r="C54" s="32" t="s">
        <v>113</v>
      </c>
      <c r="D54" s="37"/>
      <c r="E54" s="37"/>
      <c r="F54" s="37"/>
      <c r="G54" s="37"/>
      <c r="H54" s="37"/>
      <c r="I54" s="117"/>
      <c r="J54" s="37"/>
      <c r="K54" s="40"/>
    </row>
    <row r="55" spans="2:47" s="1" customFormat="1" ht="23.25" customHeight="1" x14ac:dyDescent="0.3">
      <c r="B55" s="36"/>
      <c r="C55" s="37"/>
      <c r="D55" s="37"/>
      <c r="E55" s="323" t="str">
        <f>E13</f>
        <v>1a - Stavební část</v>
      </c>
      <c r="F55" s="289"/>
      <c r="G55" s="289"/>
      <c r="H55" s="289"/>
      <c r="I55" s="117"/>
      <c r="J55" s="37"/>
      <c r="K55" s="40"/>
    </row>
    <row r="56" spans="2:47" s="1" customFormat="1" ht="6.95" customHeight="1" x14ac:dyDescent="0.3">
      <c r="B56" s="36"/>
      <c r="C56" s="37"/>
      <c r="D56" s="37"/>
      <c r="E56" s="37"/>
      <c r="F56" s="37"/>
      <c r="G56" s="37"/>
      <c r="H56" s="37"/>
      <c r="I56" s="117"/>
      <c r="J56" s="37"/>
      <c r="K56" s="40"/>
    </row>
    <row r="57" spans="2:47" s="1" customFormat="1" ht="18" customHeight="1" x14ac:dyDescent="0.3">
      <c r="B57" s="36"/>
      <c r="C57" s="32" t="s">
        <v>21</v>
      </c>
      <c r="D57" s="37"/>
      <c r="E57" s="37"/>
      <c r="F57" s="30" t="str">
        <f>F16</f>
        <v>Chrudim</v>
      </c>
      <c r="G57" s="37"/>
      <c r="H57" s="37"/>
      <c r="I57" s="118" t="s">
        <v>23</v>
      </c>
      <c r="J57" s="119" t="str">
        <f>IF(J16="","",J16)</f>
        <v>29.9.2016</v>
      </c>
      <c r="K57" s="40"/>
    </row>
    <row r="58" spans="2:47" s="1" customFormat="1" ht="6.95" customHeight="1" x14ac:dyDescent="0.3">
      <c r="B58" s="36"/>
      <c r="C58" s="37"/>
      <c r="D58" s="37"/>
      <c r="E58" s="37"/>
      <c r="F58" s="37"/>
      <c r="G58" s="37"/>
      <c r="H58" s="37"/>
      <c r="I58" s="117"/>
      <c r="J58" s="37"/>
      <c r="K58" s="40"/>
    </row>
    <row r="59" spans="2:47" s="1" customFormat="1" x14ac:dyDescent="0.3">
      <c r="B59" s="36"/>
      <c r="C59" s="32" t="s">
        <v>25</v>
      </c>
      <c r="D59" s="37"/>
      <c r="E59" s="37"/>
      <c r="F59" s="30" t="str">
        <f>E19</f>
        <v>MÚ Chrudim,Resselovo nám.77,Chrudim</v>
      </c>
      <c r="G59" s="37"/>
      <c r="H59" s="37"/>
      <c r="I59" s="118" t="s">
        <v>32</v>
      </c>
      <c r="J59" s="30" t="str">
        <f>E25</f>
        <v>CODE s.r.o.,Na Vrtálně 84,Pardubice</v>
      </c>
      <c r="K59" s="40"/>
    </row>
    <row r="60" spans="2:47" s="1" customFormat="1" ht="14.45" customHeight="1" x14ac:dyDescent="0.3">
      <c r="B60" s="36"/>
      <c r="C60" s="32" t="s">
        <v>30</v>
      </c>
      <c r="D60" s="37"/>
      <c r="E60" s="37"/>
      <c r="F60" s="30" t="str">
        <f>IF(E22="","",E22)</f>
        <v/>
      </c>
      <c r="G60" s="37"/>
      <c r="H60" s="37"/>
      <c r="I60" s="117"/>
      <c r="J60" s="37"/>
      <c r="K60" s="40"/>
    </row>
    <row r="61" spans="2:47" s="1" customFormat="1" ht="10.35" customHeight="1" x14ac:dyDescent="0.3">
      <c r="B61" s="36"/>
      <c r="C61" s="37"/>
      <c r="D61" s="37"/>
      <c r="E61" s="37"/>
      <c r="F61" s="37"/>
      <c r="G61" s="37"/>
      <c r="H61" s="37"/>
      <c r="I61" s="117"/>
      <c r="J61" s="37"/>
      <c r="K61" s="40"/>
    </row>
    <row r="62" spans="2:47" s="1" customFormat="1" ht="29.25" customHeight="1" x14ac:dyDescent="0.3">
      <c r="B62" s="36"/>
      <c r="C62" s="143" t="s">
        <v>116</v>
      </c>
      <c r="D62" s="131"/>
      <c r="E62" s="131"/>
      <c r="F62" s="131"/>
      <c r="G62" s="131"/>
      <c r="H62" s="131"/>
      <c r="I62" s="144"/>
      <c r="J62" s="145" t="s">
        <v>117</v>
      </c>
      <c r="K62" s="146"/>
    </row>
    <row r="63" spans="2:47" s="1" customFormat="1" ht="10.35" customHeight="1" x14ac:dyDescent="0.3">
      <c r="B63" s="36"/>
      <c r="C63" s="37"/>
      <c r="D63" s="37"/>
      <c r="E63" s="37"/>
      <c r="F63" s="37"/>
      <c r="G63" s="37"/>
      <c r="H63" s="37"/>
      <c r="I63" s="117"/>
      <c r="J63" s="37"/>
      <c r="K63" s="40"/>
    </row>
    <row r="64" spans="2:47" s="1" customFormat="1" ht="29.25" customHeight="1" x14ac:dyDescent="0.3">
      <c r="B64" s="36"/>
      <c r="C64" s="147" t="s">
        <v>118</v>
      </c>
      <c r="D64" s="37"/>
      <c r="E64" s="37"/>
      <c r="F64" s="37"/>
      <c r="G64" s="37"/>
      <c r="H64" s="37"/>
      <c r="I64" s="117"/>
      <c r="J64" s="127">
        <f>J102</f>
        <v>0</v>
      </c>
      <c r="K64" s="40"/>
      <c r="AU64" s="19" t="s">
        <v>119</v>
      </c>
    </row>
    <row r="65" spans="2:11" s="8" customFormat="1" ht="24.95" customHeight="1" x14ac:dyDescent="0.3">
      <c r="B65" s="148"/>
      <c r="C65" s="149"/>
      <c r="D65" s="150" t="s">
        <v>120</v>
      </c>
      <c r="E65" s="151"/>
      <c r="F65" s="151"/>
      <c r="G65" s="151"/>
      <c r="H65" s="151"/>
      <c r="I65" s="152"/>
      <c r="J65" s="153">
        <f>J103</f>
        <v>0</v>
      </c>
      <c r="K65" s="154"/>
    </row>
    <row r="66" spans="2:11" s="9" customFormat="1" ht="19.899999999999999" customHeight="1" x14ac:dyDescent="0.3">
      <c r="B66" s="155"/>
      <c r="C66" s="156"/>
      <c r="D66" s="157" t="s">
        <v>121</v>
      </c>
      <c r="E66" s="158"/>
      <c r="F66" s="158"/>
      <c r="G66" s="158"/>
      <c r="H66" s="158"/>
      <c r="I66" s="159"/>
      <c r="J66" s="160">
        <f>J104</f>
        <v>0</v>
      </c>
      <c r="K66" s="161"/>
    </row>
    <row r="67" spans="2:11" s="9" customFormat="1" ht="19.899999999999999" customHeight="1" x14ac:dyDescent="0.3">
      <c r="B67" s="155"/>
      <c r="C67" s="156"/>
      <c r="D67" s="157" t="s">
        <v>122</v>
      </c>
      <c r="E67" s="158"/>
      <c r="F67" s="158"/>
      <c r="G67" s="158"/>
      <c r="H67" s="158"/>
      <c r="I67" s="159"/>
      <c r="J67" s="160">
        <f>J108</f>
        <v>0</v>
      </c>
      <c r="K67" s="161"/>
    </row>
    <row r="68" spans="2:11" s="9" customFormat="1" ht="19.899999999999999" customHeight="1" x14ac:dyDescent="0.3">
      <c r="B68" s="155"/>
      <c r="C68" s="156"/>
      <c r="D68" s="157" t="s">
        <v>123</v>
      </c>
      <c r="E68" s="158"/>
      <c r="F68" s="158"/>
      <c r="G68" s="158"/>
      <c r="H68" s="158"/>
      <c r="I68" s="159"/>
      <c r="J68" s="160">
        <f>J160</f>
        <v>0</v>
      </c>
      <c r="K68" s="161"/>
    </row>
    <row r="69" spans="2:11" s="9" customFormat="1" ht="19.899999999999999" customHeight="1" x14ac:dyDescent="0.3">
      <c r="B69" s="155"/>
      <c r="C69" s="156"/>
      <c r="D69" s="157" t="s">
        <v>124</v>
      </c>
      <c r="E69" s="158"/>
      <c r="F69" s="158"/>
      <c r="G69" s="158"/>
      <c r="H69" s="158"/>
      <c r="I69" s="159"/>
      <c r="J69" s="160">
        <f>J166</f>
        <v>0</v>
      </c>
      <c r="K69" s="161"/>
    </row>
    <row r="70" spans="2:11" s="9" customFormat="1" ht="19.899999999999999" customHeight="1" x14ac:dyDescent="0.3">
      <c r="B70" s="155"/>
      <c r="C70" s="156"/>
      <c r="D70" s="157" t="s">
        <v>125</v>
      </c>
      <c r="E70" s="158"/>
      <c r="F70" s="158"/>
      <c r="G70" s="158"/>
      <c r="H70" s="158"/>
      <c r="I70" s="159"/>
      <c r="J70" s="160">
        <f>J184</f>
        <v>0</v>
      </c>
      <c r="K70" s="161"/>
    </row>
    <row r="71" spans="2:11" s="8" customFormat="1" ht="24.95" customHeight="1" x14ac:dyDescent="0.3">
      <c r="B71" s="148"/>
      <c r="C71" s="149"/>
      <c r="D71" s="150" t="s">
        <v>126</v>
      </c>
      <c r="E71" s="151"/>
      <c r="F71" s="151"/>
      <c r="G71" s="151"/>
      <c r="H71" s="151"/>
      <c r="I71" s="152"/>
      <c r="J71" s="153">
        <f>J190</f>
        <v>0</v>
      </c>
      <c r="K71" s="154"/>
    </row>
    <row r="72" spans="2:11" s="8" customFormat="1" ht="24.95" customHeight="1" x14ac:dyDescent="0.3">
      <c r="B72" s="148"/>
      <c r="C72" s="149"/>
      <c r="D72" s="150" t="s">
        <v>127</v>
      </c>
      <c r="E72" s="151"/>
      <c r="F72" s="151"/>
      <c r="G72" s="151"/>
      <c r="H72" s="151"/>
      <c r="I72" s="152"/>
      <c r="J72" s="153">
        <f>J193</f>
        <v>0</v>
      </c>
      <c r="K72" s="154"/>
    </row>
    <row r="73" spans="2:11" s="9" customFormat="1" ht="19.899999999999999" customHeight="1" x14ac:dyDescent="0.3">
      <c r="B73" s="155"/>
      <c r="C73" s="156"/>
      <c r="D73" s="157" t="s">
        <v>128</v>
      </c>
      <c r="E73" s="158"/>
      <c r="F73" s="158"/>
      <c r="G73" s="158"/>
      <c r="H73" s="158"/>
      <c r="I73" s="159"/>
      <c r="J73" s="160">
        <f>J194</f>
        <v>0</v>
      </c>
      <c r="K73" s="161"/>
    </row>
    <row r="74" spans="2:11" s="9" customFormat="1" ht="19.899999999999999" customHeight="1" x14ac:dyDescent="0.3">
      <c r="B74" s="155"/>
      <c r="C74" s="156"/>
      <c r="D74" s="157" t="s">
        <v>129</v>
      </c>
      <c r="E74" s="158"/>
      <c r="F74" s="158"/>
      <c r="G74" s="158"/>
      <c r="H74" s="158"/>
      <c r="I74" s="159"/>
      <c r="J74" s="160">
        <f>J196</f>
        <v>0</v>
      </c>
      <c r="K74" s="161"/>
    </row>
    <row r="75" spans="2:11" s="9" customFormat="1" ht="19.899999999999999" customHeight="1" x14ac:dyDescent="0.3">
      <c r="B75" s="155"/>
      <c r="C75" s="156"/>
      <c r="D75" s="157" t="s">
        <v>130</v>
      </c>
      <c r="E75" s="158"/>
      <c r="F75" s="158"/>
      <c r="G75" s="158"/>
      <c r="H75" s="158"/>
      <c r="I75" s="159"/>
      <c r="J75" s="160">
        <f>J228</f>
        <v>0</v>
      </c>
      <c r="K75" s="161"/>
    </row>
    <row r="76" spans="2:11" s="9" customFormat="1" ht="19.899999999999999" customHeight="1" x14ac:dyDescent="0.3">
      <c r="B76" s="155"/>
      <c r="C76" s="156"/>
      <c r="D76" s="157" t="s">
        <v>131</v>
      </c>
      <c r="E76" s="158"/>
      <c r="F76" s="158"/>
      <c r="G76" s="158"/>
      <c r="H76" s="158"/>
      <c r="I76" s="159"/>
      <c r="J76" s="160">
        <f>J333</f>
        <v>0</v>
      </c>
      <c r="K76" s="161"/>
    </row>
    <row r="77" spans="2:11" s="9" customFormat="1" ht="19.899999999999999" customHeight="1" x14ac:dyDescent="0.3">
      <c r="B77" s="155"/>
      <c r="C77" s="156"/>
      <c r="D77" s="157" t="s">
        <v>132</v>
      </c>
      <c r="E77" s="158"/>
      <c r="F77" s="158"/>
      <c r="G77" s="158"/>
      <c r="H77" s="158"/>
      <c r="I77" s="159"/>
      <c r="J77" s="160">
        <f>J340</f>
        <v>0</v>
      </c>
      <c r="K77" s="161"/>
    </row>
    <row r="78" spans="2:11" s="9" customFormat="1" ht="19.899999999999999" customHeight="1" x14ac:dyDescent="0.3">
      <c r="B78" s="155"/>
      <c r="C78" s="156"/>
      <c r="D78" s="157" t="s">
        <v>133</v>
      </c>
      <c r="E78" s="158"/>
      <c r="F78" s="158"/>
      <c r="G78" s="158"/>
      <c r="H78" s="158"/>
      <c r="I78" s="159"/>
      <c r="J78" s="160">
        <f>J368</f>
        <v>0</v>
      </c>
      <c r="K78" s="161"/>
    </row>
    <row r="79" spans="2:11" s="1" customFormat="1" ht="21.75" customHeight="1" x14ac:dyDescent="0.3">
      <c r="B79" s="36"/>
      <c r="C79" s="37"/>
      <c r="D79" s="37"/>
      <c r="E79" s="37"/>
      <c r="F79" s="37"/>
      <c r="G79" s="37"/>
      <c r="H79" s="37"/>
      <c r="I79" s="117"/>
      <c r="J79" s="37"/>
      <c r="K79" s="40"/>
    </row>
    <row r="80" spans="2:11" s="1" customFormat="1" ht="6.95" customHeight="1" x14ac:dyDescent="0.3">
      <c r="B80" s="51"/>
      <c r="C80" s="52"/>
      <c r="D80" s="52"/>
      <c r="E80" s="52"/>
      <c r="F80" s="52"/>
      <c r="G80" s="52"/>
      <c r="H80" s="52"/>
      <c r="I80" s="138"/>
      <c r="J80" s="52"/>
      <c r="K80" s="53"/>
    </row>
    <row r="84" spans="2:12" s="1" customFormat="1" ht="6.95" customHeight="1" x14ac:dyDescent="0.3">
      <c r="B84" s="54"/>
      <c r="C84" s="55"/>
      <c r="D84" s="55"/>
      <c r="E84" s="55"/>
      <c r="F84" s="55"/>
      <c r="G84" s="55"/>
      <c r="H84" s="55"/>
      <c r="I84" s="141"/>
      <c r="J84" s="55"/>
      <c r="K84" s="55"/>
      <c r="L84" s="56"/>
    </row>
    <row r="85" spans="2:12" s="1" customFormat="1" ht="36.950000000000003" customHeight="1" x14ac:dyDescent="0.3">
      <c r="B85" s="36"/>
      <c r="C85" s="57" t="s">
        <v>134</v>
      </c>
      <c r="D85" s="58"/>
      <c r="E85" s="58"/>
      <c r="F85" s="58"/>
      <c r="G85" s="58"/>
      <c r="H85" s="58"/>
      <c r="I85" s="162"/>
      <c r="J85" s="58"/>
      <c r="K85" s="58"/>
      <c r="L85" s="56"/>
    </row>
    <row r="86" spans="2:12" s="1" customFormat="1" ht="6.95" customHeight="1" x14ac:dyDescent="0.3">
      <c r="B86" s="36"/>
      <c r="C86" s="58"/>
      <c r="D86" s="58"/>
      <c r="E86" s="58"/>
      <c r="F86" s="58"/>
      <c r="G86" s="58"/>
      <c r="H86" s="58"/>
      <c r="I86" s="162"/>
      <c r="J86" s="58"/>
      <c r="K86" s="58"/>
      <c r="L86" s="56"/>
    </row>
    <row r="87" spans="2:12" s="1" customFormat="1" ht="14.45" customHeight="1" x14ac:dyDescent="0.3">
      <c r="B87" s="36"/>
      <c r="C87" s="60" t="s">
        <v>16</v>
      </c>
      <c r="D87" s="58"/>
      <c r="E87" s="58"/>
      <c r="F87" s="58"/>
      <c r="G87" s="58"/>
      <c r="H87" s="58"/>
      <c r="I87" s="162"/>
      <c r="J87" s="58"/>
      <c r="K87" s="58"/>
      <c r="L87" s="56"/>
    </row>
    <row r="88" spans="2:12" s="1" customFormat="1" ht="22.5" customHeight="1" x14ac:dyDescent="0.3">
      <c r="B88" s="36"/>
      <c r="C88" s="58"/>
      <c r="D88" s="58"/>
      <c r="E88" s="325" t="str">
        <f>E7</f>
        <v>Chrudimská beseda 85 - oprava fasády Chrudim-I.etapa</v>
      </c>
      <c r="F88" s="300"/>
      <c r="G88" s="300"/>
      <c r="H88" s="300"/>
      <c r="I88" s="162"/>
      <c r="J88" s="58"/>
      <c r="K88" s="58"/>
      <c r="L88" s="56"/>
    </row>
    <row r="89" spans="2:12" x14ac:dyDescent="0.3">
      <c r="B89" s="23"/>
      <c r="C89" s="60" t="s">
        <v>109</v>
      </c>
      <c r="D89" s="163"/>
      <c r="E89" s="163"/>
      <c r="F89" s="163"/>
      <c r="G89" s="163"/>
      <c r="H89" s="163"/>
      <c r="J89" s="163"/>
      <c r="K89" s="163"/>
      <c r="L89" s="164"/>
    </row>
    <row r="90" spans="2:12" ht="22.5" customHeight="1" x14ac:dyDescent="0.3">
      <c r="B90" s="23"/>
      <c r="C90" s="163"/>
      <c r="D90" s="163"/>
      <c r="E90" s="325" t="s">
        <v>110</v>
      </c>
      <c r="F90" s="327"/>
      <c r="G90" s="327"/>
      <c r="H90" s="327"/>
      <c r="J90" s="163"/>
      <c r="K90" s="163"/>
      <c r="L90" s="164"/>
    </row>
    <row r="91" spans="2:12" x14ac:dyDescent="0.3">
      <c r="B91" s="23"/>
      <c r="C91" s="60" t="s">
        <v>111</v>
      </c>
      <c r="D91" s="163"/>
      <c r="E91" s="163"/>
      <c r="F91" s="163"/>
      <c r="G91" s="163"/>
      <c r="H91" s="163"/>
      <c r="J91" s="163"/>
      <c r="K91" s="163"/>
      <c r="L91" s="164"/>
    </row>
    <row r="92" spans="2:12" s="1" customFormat="1" ht="22.5" customHeight="1" x14ac:dyDescent="0.3">
      <c r="B92" s="36"/>
      <c r="C92" s="58"/>
      <c r="D92" s="58"/>
      <c r="E92" s="326" t="s">
        <v>112</v>
      </c>
      <c r="F92" s="300"/>
      <c r="G92" s="300"/>
      <c r="H92" s="300"/>
      <c r="I92" s="162"/>
      <c r="J92" s="58"/>
      <c r="K92" s="58"/>
      <c r="L92" s="56"/>
    </row>
    <row r="93" spans="2:12" s="1" customFormat="1" ht="14.45" customHeight="1" x14ac:dyDescent="0.3">
      <c r="B93" s="36"/>
      <c r="C93" s="60" t="s">
        <v>113</v>
      </c>
      <c r="D93" s="58"/>
      <c r="E93" s="58"/>
      <c r="F93" s="58"/>
      <c r="G93" s="58"/>
      <c r="H93" s="58"/>
      <c r="I93" s="162"/>
      <c r="J93" s="58"/>
      <c r="K93" s="58"/>
      <c r="L93" s="56"/>
    </row>
    <row r="94" spans="2:12" s="1" customFormat="1" ht="23.25" customHeight="1" x14ac:dyDescent="0.3">
      <c r="B94" s="36"/>
      <c r="C94" s="58"/>
      <c r="D94" s="58"/>
      <c r="E94" s="297" t="str">
        <f>E13</f>
        <v>1a - Stavební část</v>
      </c>
      <c r="F94" s="300"/>
      <c r="G94" s="300"/>
      <c r="H94" s="300"/>
      <c r="I94" s="162"/>
      <c r="J94" s="58"/>
      <c r="K94" s="58"/>
      <c r="L94" s="56"/>
    </row>
    <row r="95" spans="2:12" s="1" customFormat="1" ht="6.95" customHeight="1" x14ac:dyDescent="0.3">
      <c r="B95" s="36"/>
      <c r="C95" s="58"/>
      <c r="D95" s="58"/>
      <c r="E95" s="58"/>
      <c r="F95" s="58"/>
      <c r="G95" s="58"/>
      <c r="H95" s="58"/>
      <c r="I95" s="162"/>
      <c r="J95" s="58"/>
      <c r="K95" s="58"/>
      <c r="L95" s="56"/>
    </row>
    <row r="96" spans="2:12" s="1" customFormat="1" ht="18" customHeight="1" x14ac:dyDescent="0.3">
      <c r="B96" s="36"/>
      <c r="C96" s="60" t="s">
        <v>21</v>
      </c>
      <c r="D96" s="58"/>
      <c r="E96" s="58"/>
      <c r="F96" s="165" t="str">
        <f>F16</f>
        <v>Chrudim</v>
      </c>
      <c r="G96" s="58"/>
      <c r="H96" s="58"/>
      <c r="I96" s="166" t="s">
        <v>23</v>
      </c>
      <c r="J96" s="68" t="str">
        <f>IF(J16="","",J16)</f>
        <v>29.9.2016</v>
      </c>
      <c r="K96" s="58"/>
      <c r="L96" s="56"/>
    </row>
    <row r="97" spans="2:65" s="1" customFormat="1" ht="6.95" customHeight="1" x14ac:dyDescent="0.3">
      <c r="B97" s="36"/>
      <c r="C97" s="58"/>
      <c r="D97" s="58"/>
      <c r="E97" s="58"/>
      <c r="F97" s="58"/>
      <c r="G97" s="58"/>
      <c r="H97" s="58"/>
      <c r="I97" s="162"/>
      <c r="J97" s="58"/>
      <c r="K97" s="58"/>
      <c r="L97" s="56"/>
    </row>
    <row r="98" spans="2:65" s="1" customFormat="1" x14ac:dyDescent="0.3">
      <c r="B98" s="36"/>
      <c r="C98" s="60" t="s">
        <v>25</v>
      </c>
      <c r="D98" s="58"/>
      <c r="E98" s="58"/>
      <c r="F98" s="165" t="str">
        <f>E19</f>
        <v>MÚ Chrudim,Resselovo nám.77,Chrudim</v>
      </c>
      <c r="G98" s="58"/>
      <c r="H98" s="58"/>
      <c r="I98" s="166" t="s">
        <v>32</v>
      </c>
      <c r="J98" s="165" t="str">
        <f>E25</f>
        <v>CODE s.r.o.,Na Vrtálně 84,Pardubice</v>
      </c>
      <c r="K98" s="58"/>
      <c r="L98" s="56"/>
    </row>
    <row r="99" spans="2:65" s="1" customFormat="1" ht="14.45" customHeight="1" x14ac:dyDescent="0.3">
      <c r="B99" s="36"/>
      <c r="C99" s="60" t="s">
        <v>30</v>
      </c>
      <c r="D99" s="58"/>
      <c r="E99" s="58"/>
      <c r="F99" s="165" t="str">
        <f>IF(E22="","",E22)</f>
        <v/>
      </c>
      <c r="G99" s="58"/>
      <c r="H99" s="58"/>
      <c r="I99" s="162"/>
      <c r="J99" s="58"/>
      <c r="K99" s="58"/>
      <c r="L99" s="56"/>
    </row>
    <row r="100" spans="2:65" s="1" customFormat="1" ht="10.35" customHeight="1" x14ac:dyDescent="0.3">
      <c r="B100" s="36"/>
      <c r="C100" s="58"/>
      <c r="D100" s="58"/>
      <c r="E100" s="58"/>
      <c r="F100" s="58"/>
      <c r="G100" s="58"/>
      <c r="H100" s="58"/>
      <c r="I100" s="162"/>
      <c r="J100" s="58"/>
      <c r="K100" s="58"/>
      <c r="L100" s="56"/>
    </row>
    <row r="101" spans="2:65" s="10" customFormat="1" ht="29.25" customHeight="1" x14ac:dyDescent="0.3">
      <c r="B101" s="167"/>
      <c r="C101" s="168" t="s">
        <v>135</v>
      </c>
      <c r="D101" s="169" t="s">
        <v>55</v>
      </c>
      <c r="E101" s="169" t="s">
        <v>51</v>
      </c>
      <c r="F101" s="169" t="s">
        <v>136</v>
      </c>
      <c r="G101" s="169" t="s">
        <v>137</v>
      </c>
      <c r="H101" s="169" t="s">
        <v>138</v>
      </c>
      <c r="I101" s="170" t="s">
        <v>139</v>
      </c>
      <c r="J101" s="169" t="s">
        <v>117</v>
      </c>
      <c r="K101" s="171" t="s">
        <v>140</v>
      </c>
      <c r="L101" s="172"/>
      <c r="M101" s="76" t="s">
        <v>141</v>
      </c>
      <c r="N101" s="77" t="s">
        <v>40</v>
      </c>
      <c r="O101" s="77" t="s">
        <v>142</v>
      </c>
      <c r="P101" s="77" t="s">
        <v>143</v>
      </c>
      <c r="Q101" s="77" t="s">
        <v>144</v>
      </c>
      <c r="R101" s="77" t="s">
        <v>145</v>
      </c>
      <c r="S101" s="77" t="s">
        <v>146</v>
      </c>
      <c r="T101" s="78" t="s">
        <v>147</v>
      </c>
    </row>
    <row r="102" spans="2:65" s="1" customFormat="1" ht="29.25" customHeight="1" x14ac:dyDescent="0.35">
      <c r="B102" s="36"/>
      <c r="C102" s="82" t="s">
        <v>118</v>
      </c>
      <c r="D102" s="58"/>
      <c r="E102" s="58"/>
      <c r="F102" s="58"/>
      <c r="G102" s="58"/>
      <c r="H102" s="58"/>
      <c r="I102" s="162"/>
      <c r="J102" s="173">
        <f>BK102</f>
        <v>0</v>
      </c>
      <c r="K102" s="58"/>
      <c r="L102" s="56"/>
      <c r="M102" s="79"/>
      <c r="N102" s="80"/>
      <c r="O102" s="80"/>
      <c r="P102" s="174">
        <f>P103+P190+P193</f>
        <v>0</v>
      </c>
      <c r="Q102" s="80"/>
      <c r="R102" s="174">
        <f>R103+R190+R193</f>
        <v>10.112653979999999</v>
      </c>
      <c r="S102" s="80"/>
      <c r="T102" s="175">
        <f>T103+T190+T193</f>
        <v>17.199442000000001</v>
      </c>
      <c r="AT102" s="19" t="s">
        <v>69</v>
      </c>
      <c r="AU102" s="19" t="s">
        <v>119</v>
      </c>
      <c r="BK102" s="176">
        <f>BK103+BK190+BK193</f>
        <v>0</v>
      </c>
    </row>
    <row r="103" spans="2:65" s="11" customFormat="1" ht="37.35" customHeight="1" x14ac:dyDescent="0.35">
      <c r="B103" s="177"/>
      <c r="C103" s="178"/>
      <c r="D103" s="179" t="s">
        <v>69</v>
      </c>
      <c r="E103" s="180" t="s">
        <v>148</v>
      </c>
      <c r="F103" s="180" t="s">
        <v>149</v>
      </c>
      <c r="G103" s="178"/>
      <c r="H103" s="178"/>
      <c r="I103" s="181"/>
      <c r="J103" s="182">
        <f>BK103</f>
        <v>0</v>
      </c>
      <c r="K103" s="178"/>
      <c r="L103" s="183"/>
      <c r="M103" s="184"/>
      <c r="N103" s="185"/>
      <c r="O103" s="185"/>
      <c r="P103" s="186">
        <f>P104+P108+P160+P166+P184</f>
        <v>0</v>
      </c>
      <c r="Q103" s="185"/>
      <c r="R103" s="186">
        <f>R104+R108+R160+R166+R184</f>
        <v>8.5737317199999996</v>
      </c>
      <c r="S103" s="185"/>
      <c r="T103" s="187">
        <f>T104+T108+T160+T166+T184</f>
        <v>15.932964</v>
      </c>
      <c r="AR103" s="188" t="s">
        <v>74</v>
      </c>
      <c r="AT103" s="189" t="s">
        <v>69</v>
      </c>
      <c r="AU103" s="189" t="s">
        <v>70</v>
      </c>
      <c r="AY103" s="188" t="s">
        <v>150</v>
      </c>
      <c r="BK103" s="190">
        <f>BK104+BK108+BK160+BK166+BK184</f>
        <v>0</v>
      </c>
    </row>
    <row r="104" spans="2:65" s="11" customFormat="1" ht="19.899999999999999" customHeight="1" x14ac:dyDescent="0.3">
      <c r="B104" s="177"/>
      <c r="C104" s="178"/>
      <c r="D104" s="191" t="s">
        <v>69</v>
      </c>
      <c r="E104" s="192" t="s">
        <v>85</v>
      </c>
      <c r="F104" s="192" t="s">
        <v>151</v>
      </c>
      <c r="G104" s="178"/>
      <c r="H104" s="178"/>
      <c r="I104" s="181"/>
      <c r="J104" s="193">
        <f>BK104</f>
        <v>0</v>
      </c>
      <c r="K104" s="178"/>
      <c r="L104" s="183"/>
      <c r="M104" s="184"/>
      <c r="N104" s="185"/>
      <c r="O104" s="185"/>
      <c r="P104" s="186">
        <f>SUM(P105:P107)</f>
        <v>0</v>
      </c>
      <c r="Q104" s="185"/>
      <c r="R104" s="186">
        <f>SUM(R105:R107)</f>
        <v>0</v>
      </c>
      <c r="S104" s="185"/>
      <c r="T104" s="187">
        <f>SUM(T105:T107)</f>
        <v>0</v>
      </c>
      <c r="AR104" s="188" t="s">
        <v>74</v>
      </c>
      <c r="AT104" s="189" t="s">
        <v>69</v>
      </c>
      <c r="AU104" s="189" t="s">
        <v>74</v>
      </c>
      <c r="AY104" s="188" t="s">
        <v>150</v>
      </c>
      <c r="BK104" s="190">
        <f>SUM(BK105:BK107)</f>
        <v>0</v>
      </c>
    </row>
    <row r="105" spans="2:65" s="1" customFormat="1" ht="22.5" customHeight="1" x14ac:dyDescent="0.3">
      <c r="B105" s="36"/>
      <c r="C105" s="194" t="s">
        <v>74</v>
      </c>
      <c r="D105" s="194" t="s">
        <v>152</v>
      </c>
      <c r="E105" s="195" t="s">
        <v>153</v>
      </c>
      <c r="F105" s="196" t="s">
        <v>154</v>
      </c>
      <c r="G105" s="197" t="s">
        <v>155</v>
      </c>
      <c r="H105" s="198">
        <v>60</v>
      </c>
      <c r="I105" s="199"/>
      <c r="J105" s="200">
        <f>ROUND(I105*H105,2)</f>
        <v>0</v>
      </c>
      <c r="K105" s="196" t="s">
        <v>156</v>
      </c>
      <c r="L105" s="56"/>
      <c r="M105" s="201" t="s">
        <v>19</v>
      </c>
      <c r="N105" s="202" t="s">
        <v>41</v>
      </c>
      <c r="O105" s="37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AR105" s="19" t="s">
        <v>157</v>
      </c>
      <c r="AT105" s="19" t="s">
        <v>152</v>
      </c>
      <c r="AU105" s="19" t="s">
        <v>81</v>
      </c>
      <c r="AY105" s="19" t="s">
        <v>150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9" t="s">
        <v>74</v>
      </c>
      <c r="BK105" s="205">
        <f>ROUND(I105*H105,2)</f>
        <v>0</v>
      </c>
      <c r="BL105" s="19" t="s">
        <v>157</v>
      </c>
      <c r="BM105" s="19" t="s">
        <v>158</v>
      </c>
    </row>
    <row r="106" spans="2:65" s="12" customFormat="1" ht="13.5" x14ac:dyDescent="0.3">
      <c r="B106" s="206"/>
      <c r="C106" s="207"/>
      <c r="D106" s="208" t="s">
        <v>159</v>
      </c>
      <c r="E106" s="209" t="s">
        <v>19</v>
      </c>
      <c r="F106" s="210" t="s">
        <v>160</v>
      </c>
      <c r="G106" s="207"/>
      <c r="H106" s="211" t="s">
        <v>19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159</v>
      </c>
      <c r="AU106" s="217" t="s">
        <v>81</v>
      </c>
      <c r="AV106" s="12" t="s">
        <v>74</v>
      </c>
      <c r="AW106" s="12" t="s">
        <v>34</v>
      </c>
      <c r="AX106" s="12" t="s">
        <v>70</v>
      </c>
      <c r="AY106" s="217" t="s">
        <v>150</v>
      </c>
    </row>
    <row r="107" spans="2:65" s="13" customFormat="1" ht="13.5" x14ac:dyDescent="0.3">
      <c r="B107" s="218"/>
      <c r="C107" s="219"/>
      <c r="D107" s="208" t="s">
        <v>159</v>
      </c>
      <c r="E107" s="220" t="s">
        <v>19</v>
      </c>
      <c r="F107" s="221" t="s">
        <v>161</v>
      </c>
      <c r="G107" s="219"/>
      <c r="H107" s="222">
        <v>60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159</v>
      </c>
      <c r="AU107" s="228" t="s">
        <v>81</v>
      </c>
      <c r="AV107" s="13" t="s">
        <v>81</v>
      </c>
      <c r="AW107" s="13" t="s">
        <v>34</v>
      </c>
      <c r="AX107" s="13" t="s">
        <v>74</v>
      </c>
      <c r="AY107" s="228" t="s">
        <v>150</v>
      </c>
    </row>
    <row r="108" spans="2:65" s="11" customFormat="1" ht="29.85" customHeight="1" x14ac:dyDescent="0.3">
      <c r="B108" s="177"/>
      <c r="C108" s="178"/>
      <c r="D108" s="191" t="s">
        <v>69</v>
      </c>
      <c r="E108" s="192" t="s">
        <v>162</v>
      </c>
      <c r="F108" s="192" t="s">
        <v>163</v>
      </c>
      <c r="G108" s="178"/>
      <c r="H108" s="178"/>
      <c r="I108" s="181"/>
      <c r="J108" s="193">
        <f>BK108</f>
        <v>0</v>
      </c>
      <c r="K108" s="178"/>
      <c r="L108" s="183"/>
      <c r="M108" s="184"/>
      <c r="N108" s="185"/>
      <c r="O108" s="185"/>
      <c r="P108" s="186">
        <f>SUM(P109:P159)</f>
        <v>0</v>
      </c>
      <c r="Q108" s="185"/>
      <c r="R108" s="186">
        <f>SUM(R109:R159)</f>
        <v>8.4207317199999991</v>
      </c>
      <c r="S108" s="185"/>
      <c r="T108" s="187">
        <f>SUM(T109:T159)</f>
        <v>0</v>
      </c>
      <c r="AR108" s="188" t="s">
        <v>74</v>
      </c>
      <c r="AT108" s="189" t="s">
        <v>69</v>
      </c>
      <c r="AU108" s="189" t="s">
        <v>74</v>
      </c>
      <c r="AY108" s="188" t="s">
        <v>150</v>
      </c>
      <c r="BK108" s="190">
        <f>SUM(BK109:BK159)</f>
        <v>0</v>
      </c>
    </row>
    <row r="109" spans="2:65" s="1" customFormat="1" ht="22.5" customHeight="1" x14ac:dyDescent="0.3">
      <c r="B109" s="36"/>
      <c r="C109" s="194" t="s">
        <v>81</v>
      </c>
      <c r="D109" s="194" t="s">
        <v>152</v>
      </c>
      <c r="E109" s="195" t="s">
        <v>164</v>
      </c>
      <c r="F109" s="196" t="s">
        <v>165</v>
      </c>
      <c r="G109" s="197" t="s">
        <v>166</v>
      </c>
      <c r="H109" s="198">
        <v>15</v>
      </c>
      <c r="I109" s="199"/>
      <c r="J109" s="200">
        <f>ROUND(I109*H109,2)</f>
        <v>0</v>
      </c>
      <c r="K109" s="196" t="s">
        <v>19</v>
      </c>
      <c r="L109" s="56"/>
      <c r="M109" s="201" t="s">
        <v>19</v>
      </c>
      <c r="N109" s="202" t="s">
        <v>41</v>
      </c>
      <c r="O109" s="37"/>
      <c r="P109" s="203">
        <f>O109*H109</f>
        <v>0</v>
      </c>
      <c r="Q109" s="203">
        <v>3.5200000000000002E-2</v>
      </c>
      <c r="R109" s="203">
        <f>Q109*H109</f>
        <v>0.52800000000000002</v>
      </c>
      <c r="S109" s="203">
        <v>0</v>
      </c>
      <c r="T109" s="204">
        <f>S109*H109</f>
        <v>0</v>
      </c>
      <c r="AR109" s="19" t="s">
        <v>157</v>
      </c>
      <c r="AT109" s="19" t="s">
        <v>152</v>
      </c>
      <c r="AU109" s="19" t="s">
        <v>81</v>
      </c>
      <c r="AY109" s="19" t="s">
        <v>150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19" t="s">
        <v>74</v>
      </c>
      <c r="BK109" s="205">
        <f>ROUND(I109*H109,2)</f>
        <v>0</v>
      </c>
      <c r="BL109" s="19" t="s">
        <v>157</v>
      </c>
      <c r="BM109" s="19" t="s">
        <v>167</v>
      </c>
    </row>
    <row r="110" spans="2:65" s="12" customFormat="1" ht="13.5" x14ac:dyDescent="0.3">
      <c r="B110" s="206"/>
      <c r="C110" s="207"/>
      <c r="D110" s="208" t="s">
        <v>159</v>
      </c>
      <c r="E110" s="209" t="s">
        <v>19</v>
      </c>
      <c r="F110" s="210" t="s">
        <v>168</v>
      </c>
      <c r="G110" s="207"/>
      <c r="H110" s="211" t="s">
        <v>19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159</v>
      </c>
      <c r="AU110" s="217" t="s">
        <v>81</v>
      </c>
      <c r="AV110" s="12" t="s">
        <v>74</v>
      </c>
      <c r="AW110" s="12" t="s">
        <v>34</v>
      </c>
      <c r="AX110" s="12" t="s">
        <v>70</v>
      </c>
      <c r="AY110" s="217" t="s">
        <v>150</v>
      </c>
    </row>
    <row r="111" spans="2:65" s="13" customFormat="1" ht="13.5" x14ac:dyDescent="0.3">
      <c r="B111" s="218"/>
      <c r="C111" s="219"/>
      <c r="D111" s="229" t="s">
        <v>159</v>
      </c>
      <c r="E111" s="230" t="s">
        <v>19</v>
      </c>
      <c r="F111" s="231" t="s">
        <v>8</v>
      </c>
      <c r="G111" s="219"/>
      <c r="H111" s="232">
        <v>15</v>
      </c>
      <c r="I111" s="223"/>
      <c r="J111" s="219"/>
      <c r="K111" s="219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159</v>
      </c>
      <c r="AU111" s="228" t="s">
        <v>81</v>
      </c>
      <c r="AV111" s="13" t="s">
        <v>81</v>
      </c>
      <c r="AW111" s="13" t="s">
        <v>34</v>
      </c>
      <c r="AX111" s="13" t="s">
        <v>74</v>
      </c>
      <c r="AY111" s="228" t="s">
        <v>150</v>
      </c>
    </row>
    <row r="112" spans="2:65" s="1" customFormat="1" ht="22.5" customHeight="1" x14ac:dyDescent="0.3">
      <c r="B112" s="36"/>
      <c r="C112" s="194" t="s">
        <v>85</v>
      </c>
      <c r="D112" s="194" t="s">
        <v>152</v>
      </c>
      <c r="E112" s="195" t="s">
        <v>169</v>
      </c>
      <c r="F112" s="196" t="s">
        <v>170</v>
      </c>
      <c r="G112" s="197" t="s">
        <v>166</v>
      </c>
      <c r="H112" s="198">
        <v>15</v>
      </c>
      <c r="I112" s="199"/>
      <c r="J112" s="200">
        <f>ROUND(I112*H112,2)</f>
        <v>0</v>
      </c>
      <c r="K112" s="196" t="s">
        <v>19</v>
      </c>
      <c r="L112" s="56"/>
      <c r="M112" s="201" t="s">
        <v>19</v>
      </c>
      <c r="N112" s="202" t="s">
        <v>41</v>
      </c>
      <c r="O112" s="37"/>
      <c r="P112" s="203">
        <f>O112*H112</f>
        <v>0</v>
      </c>
      <c r="Q112" s="203">
        <v>1.5959999999999998E-2</v>
      </c>
      <c r="R112" s="203">
        <f>Q112*H112</f>
        <v>0.23939999999999997</v>
      </c>
      <c r="S112" s="203">
        <v>0</v>
      </c>
      <c r="T112" s="204">
        <f>S112*H112</f>
        <v>0</v>
      </c>
      <c r="AR112" s="19" t="s">
        <v>157</v>
      </c>
      <c r="AT112" s="19" t="s">
        <v>152</v>
      </c>
      <c r="AU112" s="19" t="s">
        <v>81</v>
      </c>
      <c r="AY112" s="19" t="s">
        <v>150</v>
      </c>
      <c r="BE112" s="205">
        <f>IF(N112="základní",J112,0)</f>
        <v>0</v>
      </c>
      <c r="BF112" s="205">
        <f>IF(N112="snížená",J112,0)</f>
        <v>0</v>
      </c>
      <c r="BG112" s="205">
        <f>IF(N112="zákl. přenesená",J112,0)</f>
        <v>0</v>
      </c>
      <c r="BH112" s="205">
        <f>IF(N112="sníž. přenesená",J112,0)</f>
        <v>0</v>
      </c>
      <c r="BI112" s="205">
        <f>IF(N112="nulová",J112,0)</f>
        <v>0</v>
      </c>
      <c r="BJ112" s="19" t="s">
        <v>74</v>
      </c>
      <c r="BK112" s="205">
        <f>ROUND(I112*H112,2)</f>
        <v>0</v>
      </c>
      <c r="BL112" s="19" t="s">
        <v>157</v>
      </c>
      <c r="BM112" s="19" t="s">
        <v>171</v>
      </c>
    </row>
    <row r="113" spans="2:65" s="12" customFormat="1" ht="13.5" x14ac:dyDescent="0.3">
      <c r="B113" s="206"/>
      <c r="C113" s="207"/>
      <c r="D113" s="208" t="s">
        <v>159</v>
      </c>
      <c r="E113" s="209" t="s">
        <v>19</v>
      </c>
      <c r="F113" s="210" t="s">
        <v>168</v>
      </c>
      <c r="G113" s="207"/>
      <c r="H113" s="211" t="s">
        <v>19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159</v>
      </c>
      <c r="AU113" s="217" t="s">
        <v>81</v>
      </c>
      <c r="AV113" s="12" t="s">
        <v>74</v>
      </c>
      <c r="AW113" s="12" t="s">
        <v>34</v>
      </c>
      <c r="AX113" s="12" t="s">
        <v>70</v>
      </c>
      <c r="AY113" s="217" t="s">
        <v>150</v>
      </c>
    </row>
    <row r="114" spans="2:65" s="13" customFormat="1" ht="13.5" x14ac:dyDescent="0.3">
      <c r="B114" s="218"/>
      <c r="C114" s="219"/>
      <c r="D114" s="229" t="s">
        <v>159</v>
      </c>
      <c r="E114" s="230" t="s">
        <v>19</v>
      </c>
      <c r="F114" s="231" t="s">
        <v>8</v>
      </c>
      <c r="G114" s="219"/>
      <c r="H114" s="232">
        <v>15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159</v>
      </c>
      <c r="AU114" s="228" t="s">
        <v>81</v>
      </c>
      <c r="AV114" s="13" t="s">
        <v>81</v>
      </c>
      <c r="AW114" s="13" t="s">
        <v>34</v>
      </c>
      <c r="AX114" s="13" t="s">
        <v>74</v>
      </c>
      <c r="AY114" s="228" t="s">
        <v>150</v>
      </c>
    </row>
    <row r="115" spans="2:65" s="1" customFormat="1" ht="22.5" customHeight="1" x14ac:dyDescent="0.3">
      <c r="B115" s="36"/>
      <c r="C115" s="194" t="s">
        <v>157</v>
      </c>
      <c r="D115" s="194" t="s">
        <v>152</v>
      </c>
      <c r="E115" s="195" t="s">
        <v>172</v>
      </c>
      <c r="F115" s="196" t="s">
        <v>173</v>
      </c>
      <c r="G115" s="197" t="s">
        <v>155</v>
      </c>
      <c r="H115" s="198">
        <v>368.8</v>
      </c>
      <c r="I115" s="199"/>
      <c r="J115" s="200">
        <f>ROUND(I115*H115,2)</f>
        <v>0</v>
      </c>
      <c r="K115" s="196" t="s">
        <v>19</v>
      </c>
      <c r="L115" s="56"/>
      <c r="M115" s="201" t="s">
        <v>19</v>
      </c>
      <c r="N115" s="202" t="s">
        <v>41</v>
      </c>
      <c r="O115" s="37"/>
      <c r="P115" s="203">
        <f>O115*H115</f>
        <v>0</v>
      </c>
      <c r="Q115" s="203">
        <v>2.0650000000000002E-2</v>
      </c>
      <c r="R115" s="203">
        <f>Q115*H115</f>
        <v>7.6157200000000005</v>
      </c>
      <c r="S115" s="203">
        <v>0</v>
      </c>
      <c r="T115" s="204">
        <f>S115*H115</f>
        <v>0</v>
      </c>
      <c r="AR115" s="19" t="s">
        <v>157</v>
      </c>
      <c r="AT115" s="19" t="s">
        <v>152</v>
      </c>
      <c r="AU115" s="19" t="s">
        <v>81</v>
      </c>
      <c r="AY115" s="19" t="s">
        <v>150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9" t="s">
        <v>74</v>
      </c>
      <c r="BK115" s="205">
        <f>ROUND(I115*H115,2)</f>
        <v>0</v>
      </c>
      <c r="BL115" s="19" t="s">
        <v>157</v>
      </c>
      <c r="BM115" s="19" t="s">
        <v>174</v>
      </c>
    </row>
    <row r="116" spans="2:65" s="13" customFormat="1" ht="13.5" x14ac:dyDescent="0.3">
      <c r="B116" s="218"/>
      <c r="C116" s="219"/>
      <c r="D116" s="208" t="s">
        <v>159</v>
      </c>
      <c r="E116" s="220" t="s">
        <v>19</v>
      </c>
      <c r="F116" s="221" t="s">
        <v>175</v>
      </c>
      <c r="G116" s="219"/>
      <c r="H116" s="222">
        <v>141.6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159</v>
      </c>
      <c r="AU116" s="228" t="s">
        <v>81</v>
      </c>
      <c r="AV116" s="13" t="s">
        <v>81</v>
      </c>
      <c r="AW116" s="13" t="s">
        <v>34</v>
      </c>
      <c r="AX116" s="13" t="s">
        <v>70</v>
      </c>
      <c r="AY116" s="228" t="s">
        <v>150</v>
      </c>
    </row>
    <row r="117" spans="2:65" s="13" customFormat="1" ht="13.5" x14ac:dyDescent="0.3">
      <c r="B117" s="218"/>
      <c r="C117" s="219"/>
      <c r="D117" s="208" t="s">
        <v>159</v>
      </c>
      <c r="E117" s="220" t="s">
        <v>19</v>
      </c>
      <c r="F117" s="221" t="s">
        <v>176</v>
      </c>
      <c r="G117" s="219"/>
      <c r="H117" s="222">
        <v>227.2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159</v>
      </c>
      <c r="AU117" s="228" t="s">
        <v>81</v>
      </c>
      <c r="AV117" s="13" t="s">
        <v>81</v>
      </c>
      <c r="AW117" s="13" t="s">
        <v>34</v>
      </c>
      <c r="AX117" s="13" t="s">
        <v>70</v>
      </c>
      <c r="AY117" s="228" t="s">
        <v>150</v>
      </c>
    </row>
    <row r="118" spans="2:65" s="14" customFormat="1" ht="13.5" x14ac:dyDescent="0.3">
      <c r="B118" s="233"/>
      <c r="C118" s="234"/>
      <c r="D118" s="229" t="s">
        <v>159</v>
      </c>
      <c r="E118" s="235" t="s">
        <v>19</v>
      </c>
      <c r="F118" s="236" t="s">
        <v>177</v>
      </c>
      <c r="G118" s="234"/>
      <c r="H118" s="237">
        <v>368.8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AT118" s="243" t="s">
        <v>159</v>
      </c>
      <c r="AU118" s="243" t="s">
        <v>81</v>
      </c>
      <c r="AV118" s="14" t="s">
        <v>157</v>
      </c>
      <c r="AW118" s="14" t="s">
        <v>34</v>
      </c>
      <c r="AX118" s="14" t="s">
        <v>74</v>
      </c>
      <c r="AY118" s="243" t="s">
        <v>150</v>
      </c>
    </row>
    <row r="119" spans="2:65" s="1" customFormat="1" ht="22.5" customHeight="1" x14ac:dyDescent="0.3">
      <c r="B119" s="36"/>
      <c r="C119" s="194" t="s">
        <v>178</v>
      </c>
      <c r="D119" s="194" t="s">
        <v>152</v>
      </c>
      <c r="E119" s="195" t="s">
        <v>179</v>
      </c>
      <c r="F119" s="196" t="s">
        <v>180</v>
      </c>
      <c r="G119" s="197" t="s">
        <v>166</v>
      </c>
      <c r="H119" s="198">
        <v>1120.9259999999999</v>
      </c>
      <c r="I119" s="199"/>
      <c r="J119" s="200">
        <f>ROUND(I119*H119,2)</f>
        <v>0</v>
      </c>
      <c r="K119" s="196" t="s">
        <v>19</v>
      </c>
      <c r="L119" s="56"/>
      <c r="M119" s="201" t="s">
        <v>19</v>
      </c>
      <c r="N119" s="202" t="s">
        <v>41</v>
      </c>
      <c r="O119" s="37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AR119" s="19" t="s">
        <v>157</v>
      </c>
      <c r="AT119" s="19" t="s">
        <v>152</v>
      </c>
      <c r="AU119" s="19" t="s">
        <v>81</v>
      </c>
      <c r="AY119" s="19" t="s">
        <v>150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9" t="s">
        <v>74</v>
      </c>
      <c r="BK119" s="205">
        <f>ROUND(I119*H119,2)</f>
        <v>0</v>
      </c>
      <c r="BL119" s="19" t="s">
        <v>157</v>
      </c>
      <c r="BM119" s="19" t="s">
        <v>181</v>
      </c>
    </row>
    <row r="120" spans="2:65" s="12" customFormat="1" ht="13.5" x14ac:dyDescent="0.3">
      <c r="B120" s="206"/>
      <c r="C120" s="207"/>
      <c r="D120" s="208" t="s">
        <v>159</v>
      </c>
      <c r="E120" s="209" t="s">
        <v>19</v>
      </c>
      <c r="F120" s="210" t="s">
        <v>182</v>
      </c>
      <c r="G120" s="207"/>
      <c r="H120" s="211" t="s">
        <v>19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159</v>
      </c>
      <c r="AU120" s="217" t="s">
        <v>81</v>
      </c>
      <c r="AV120" s="12" t="s">
        <v>74</v>
      </c>
      <c r="AW120" s="12" t="s">
        <v>34</v>
      </c>
      <c r="AX120" s="12" t="s">
        <v>70</v>
      </c>
      <c r="AY120" s="217" t="s">
        <v>150</v>
      </c>
    </row>
    <row r="121" spans="2:65" s="13" customFormat="1" ht="13.5" x14ac:dyDescent="0.3">
      <c r="B121" s="218"/>
      <c r="C121" s="219"/>
      <c r="D121" s="229" t="s">
        <v>159</v>
      </c>
      <c r="E121" s="230" t="s">
        <v>19</v>
      </c>
      <c r="F121" s="231" t="s">
        <v>183</v>
      </c>
      <c r="G121" s="219"/>
      <c r="H121" s="232">
        <v>1120.9259999999999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159</v>
      </c>
      <c r="AU121" s="228" t="s">
        <v>81</v>
      </c>
      <c r="AV121" s="13" t="s">
        <v>81</v>
      </c>
      <c r="AW121" s="13" t="s">
        <v>34</v>
      </c>
      <c r="AX121" s="13" t="s">
        <v>74</v>
      </c>
      <c r="AY121" s="228" t="s">
        <v>150</v>
      </c>
    </row>
    <row r="122" spans="2:65" s="1" customFormat="1" ht="44.25" customHeight="1" x14ac:dyDescent="0.3">
      <c r="B122" s="36"/>
      <c r="C122" s="194" t="s">
        <v>162</v>
      </c>
      <c r="D122" s="194" t="s">
        <v>152</v>
      </c>
      <c r="E122" s="195" t="s">
        <v>184</v>
      </c>
      <c r="F122" s="196" t="s">
        <v>185</v>
      </c>
      <c r="G122" s="197" t="s">
        <v>166</v>
      </c>
      <c r="H122" s="198">
        <v>1120.9259999999999</v>
      </c>
      <c r="I122" s="199"/>
      <c r="J122" s="200">
        <f>ROUND(I122*H122,2)</f>
        <v>0</v>
      </c>
      <c r="K122" s="196" t="s">
        <v>19</v>
      </c>
      <c r="L122" s="56"/>
      <c r="M122" s="201" t="s">
        <v>19</v>
      </c>
      <c r="N122" s="202" t="s">
        <v>41</v>
      </c>
      <c r="O122" s="37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AR122" s="19" t="s">
        <v>157</v>
      </c>
      <c r="AT122" s="19" t="s">
        <v>152</v>
      </c>
      <c r="AU122" s="19" t="s">
        <v>81</v>
      </c>
      <c r="AY122" s="19" t="s">
        <v>150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9" t="s">
        <v>74</v>
      </c>
      <c r="BK122" s="205">
        <f>ROUND(I122*H122,2)</f>
        <v>0</v>
      </c>
      <c r="BL122" s="19" t="s">
        <v>157</v>
      </c>
      <c r="BM122" s="19" t="s">
        <v>186</v>
      </c>
    </row>
    <row r="123" spans="2:65" s="12" customFormat="1" ht="13.5" x14ac:dyDescent="0.3">
      <c r="B123" s="206"/>
      <c r="C123" s="207"/>
      <c r="D123" s="208" t="s">
        <v>159</v>
      </c>
      <c r="E123" s="209" t="s">
        <v>19</v>
      </c>
      <c r="F123" s="210" t="s">
        <v>182</v>
      </c>
      <c r="G123" s="207"/>
      <c r="H123" s="211" t="s">
        <v>19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159</v>
      </c>
      <c r="AU123" s="217" t="s">
        <v>81</v>
      </c>
      <c r="AV123" s="12" t="s">
        <v>74</v>
      </c>
      <c r="AW123" s="12" t="s">
        <v>34</v>
      </c>
      <c r="AX123" s="12" t="s">
        <v>70</v>
      </c>
      <c r="AY123" s="217" t="s">
        <v>150</v>
      </c>
    </row>
    <row r="124" spans="2:65" s="13" customFormat="1" ht="13.5" x14ac:dyDescent="0.3">
      <c r="B124" s="218"/>
      <c r="C124" s="219"/>
      <c r="D124" s="229" t="s">
        <v>159</v>
      </c>
      <c r="E124" s="230" t="s">
        <v>19</v>
      </c>
      <c r="F124" s="231" t="s">
        <v>183</v>
      </c>
      <c r="G124" s="219"/>
      <c r="H124" s="232">
        <v>1120.9259999999999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159</v>
      </c>
      <c r="AU124" s="228" t="s">
        <v>81</v>
      </c>
      <c r="AV124" s="13" t="s">
        <v>81</v>
      </c>
      <c r="AW124" s="13" t="s">
        <v>34</v>
      </c>
      <c r="AX124" s="13" t="s">
        <v>74</v>
      </c>
      <c r="AY124" s="228" t="s">
        <v>150</v>
      </c>
    </row>
    <row r="125" spans="2:65" s="1" customFormat="1" ht="57" customHeight="1" x14ac:dyDescent="0.3">
      <c r="B125" s="36"/>
      <c r="C125" s="194" t="s">
        <v>187</v>
      </c>
      <c r="D125" s="194" t="s">
        <v>152</v>
      </c>
      <c r="E125" s="195" t="s">
        <v>188</v>
      </c>
      <c r="F125" s="196" t="s">
        <v>189</v>
      </c>
      <c r="G125" s="197" t="s">
        <v>166</v>
      </c>
      <c r="H125" s="198">
        <v>1120.9259999999999</v>
      </c>
      <c r="I125" s="199"/>
      <c r="J125" s="200">
        <f>ROUND(I125*H125,2)</f>
        <v>0</v>
      </c>
      <c r="K125" s="196" t="s">
        <v>19</v>
      </c>
      <c r="L125" s="56"/>
      <c r="M125" s="201" t="s">
        <v>19</v>
      </c>
      <c r="N125" s="202" t="s">
        <v>41</v>
      </c>
      <c r="O125" s="37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9" t="s">
        <v>157</v>
      </c>
      <c r="AT125" s="19" t="s">
        <v>152</v>
      </c>
      <c r="AU125" s="19" t="s">
        <v>81</v>
      </c>
      <c r="AY125" s="19" t="s">
        <v>150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9" t="s">
        <v>74</v>
      </c>
      <c r="BK125" s="205">
        <f>ROUND(I125*H125,2)</f>
        <v>0</v>
      </c>
      <c r="BL125" s="19" t="s">
        <v>157</v>
      </c>
      <c r="BM125" s="19" t="s">
        <v>190</v>
      </c>
    </row>
    <row r="126" spans="2:65" s="12" customFormat="1" ht="13.5" x14ac:dyDescent="0.3">
      <c r="B126" s="206"/>
      <c r="C126" s="207"/>
      <c r="D126" s="208" t="s">
        <v>159</v>
      </c>
      <c r="E126" s="209" t="s">
        <v>19</v>
      </c>
      <c r="F126" s="210" t="s">
        <v>182</v>
      </c>
      <c r="G126" s="207"/>
      <c r="H126" s="211" t="s">
        <v>19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159</v>
      </c>
      <c r="AU126" s="217" t="s">
        <v>81</v>
      </c>
      <c r="AV126" s="12" t="s">
        <v>74</v>
      </c>
      <c r="AW126" s="12" t="s">
        <v>34</v>
      </c>
      <c r="AX126" s="12" t="s">
        <v>70</v>
      </c>
      <c r="AY126" s="217" t="s">
        <v>150</v>
      </c>
    </row>
    <row r="127" spans="2:65" s="13" customFormat="1" ht="13.5" x14ac:dyDescent="0.3">
      <c r="B127" s="218"/>
      <c r="C127" s="219"/>
      <c r="D127" s="229" t="s">
        <v>159</v>
      </c>
      <c r="E127" s="230" t="s">
        <v>19</v>
      </c>
      <c r="F127" s="231" t="s">
        <v>183</v>
      </c>
      <c r="G127" s="219"/>
      <c r="H127" s="232">
        <v>1120.9259999999999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159</v>
      </c>
      <c r="AU127" s="228" t="s">
        <v>81</v>
      </c>
      <c r="AV127" s="13" t="s">
        <v>81</v>
      </c>
      <c r="AW127" s="13" t="s">
        <v>34</v>
      </c>
      <c r="AX127" s="13" t="s">
        <v>74</v>
      </c>
      <c r="AY127" s="228" t="s">
        <v>150</v>
      </c>
    </row>
    <row r="128" spans="2:65" s="1" customFormat="1" ht="44.25" customHeight="1" x14ac:dyDescent="0.3">
      <c r="B128" s="36"/>
      <c r="C128" s="194" t="s">
        <v>191</v>
      </c>
      <c r="D128" s="194" t="s">
        <v>152</v>
      </c>
      <c r="E128" s="195" t="s">
        <v>192</v>
      </c>
      <c r="F128" s="196" t="s">
        <v>193</v>
      </c>
      <c r="G128" s="197" t="s">
        <v>166</v>
      </c>
      <c r="H128" s="198">
        <v>1120.9259999999999</v>
      </c>
      <c r="I128" s="199"/>
      <c r="J128" s="200">
        <f>ROUND(I128*H128,2)</f>
        <v>0</v>
      </c>
      <c r="K128" s="196" t="s">
        <v>19</v>
      </c>
      <c r="L128" s="56"/>
      <c r="M128" s="201" t="s">
        <v>19</v>
      </c>
      <c r="N128" s="202" t="s">
        <v>41</v>
      </c>
      <c r="O128" s="37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9" t="s">
        <v>157</v>
      </c>
      <c r="AT128" s="19" t="s">
        <v>152</v>
      </c>
      <c r="AU128" s="19" t="s">
        <v>81</v>
      </c>
      <c r="AY128" s="19" t="s">
        <v>150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9" t="s">
        <v>74</v>
      </c>
      <c r="BK128" s="205">
        <f>ROUND(I128*H128,2)</f>
        <v>0</v>
      </c>
      <c r="BL128" s="19" t="s">
        <v>157</v>
      </c>
      <c r="BM128" s="19" t="s">
        <v>194</v>
      </c>
    </row>
    <row r="129" spans="2:65" s="12" customFormat="1" ht="13.5" x14ac:dyDescent="0.3">
      <c r="B129" s="206"/>
      <c r="C129" s="207"/>
      <c r="D129" s="208" t="s">
        <v>159</v>
      </c>
      <c r="E129" s="209" t="s">
        <v>19</v>
      </c>
      <c r="F129" s="210" t="s">
        <v>182</v>
      </c>
      <c r="G129" s="207"/>
      <c r="H129" s="211" t="s">
        <v>19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159</v>
      </c>
      <c r="AU129" s="217" t="s">
        <v>81</v>
      </c>
      <c r="AV129" s="12" t="s">
        <v>74</v>
      </c>
      <c r="AW129" s="12" t="s">
        <v>34</v>
      </c>
      <c r="AX129" s="12" t="s">
        <v>70</v>
      </c>
      <c r="AY129" s="217" t="s">
        <v>150</v>
      </c>
    </row>
    <row r="130" spans="2:65" s="13" customFormat="1" ht="13.5" x14ac:dyDescent="0.3">
      <c r="B130" s="218"/>
      <c r="C130" s="219"/>
      <c r="D130" s="229" t="s">
        <v>159</v>
      </c>
      <c r="E130" s="230" t="s">
        <v>19</v>
      </c>
      <c r="F130" s="231" t="s">
        <v>183</v>
      </c>
      <c r="G130" s="219"/>
      <c r="H130" s="232">
        <v>1120.9259999999999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159</v>
      </c>
      <c r="AU130" s="228" t="s">
        <v>81</v>
      </c>
      <c r="AV130" s="13" t="s">
        <v>81</v>
      </c>
      <c r="AW130" s="13" t="s">
        <v>34</v>
      </c>
      <c r="AX130" s="13" t="s">
        <v>74</v>
      </c>
      <c r="AY130" s="228" t="s">
        <v>150</v>
      </c>
    </row>
    <row r="131" spans="2:65" s="1" customFormat="1" ht="31.5" customHeight="1" x14ac:dyDescent="0.3">
      <c r="B131" s="36"/>
      <c r="C131" s="194" t="s">
        <v>195</v>
      </c>
      <c r="D131" s="194" t="s">
        <v>152</v>
      </c>
      <c r="E131" s="195" t="s">
        <v>196</v>
      </c>
      <c r="F131" s="196" t="s">
        <v>197</v>
      </c>
      <c r="G131" s="197" t="s">
        <v>166</v>
      </c>
      <c r="H131" s="198">
        <v>1120.9259999999999</v>
      </c>
      <c r="I131" s="199"/>
      <c r="J131" s="200">
        <f>ROUND(I131*H131,2)</f>
        <v>0</v>
      </c>
      <c r="K131" s="196" t="s">
        <v>19</v>
      </c>
      <c r="L131" s="56"/>
      <c r="M131" s="201" t="s">
        <v>19</v>
      </c>
      <c r="N131" s="202" t="s">
        <v>41</v>
      </c>
      <c r="O131" s="37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AR131" s="19" t="s">
        <v>157</v>
      </c>
      <c r="AT131" s="19" t="s">
        <v>152</v>
      </c>
      <c r="AU131" s="19" t="s">
        <v>81</v>
      </c>
      <c r="AY131" s="19" t="s">
        <v>150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9" t="s">
        <v>74</v>
      </c>
      <c r="BK131" s="205">
        <f>ROUND(I131*H131,2)</f>
        <v>0</v>
      </c>
      <c r="BL131" s="19" t="s">
        <v>157</v>
      </c>
      <c r="BM131" s="19" t="s">
        <v>198</v>
      </c>
    </row>
    <row r="132" spans="2:65" s="12" customFormat="1" ht="13.5" x14ac:dyDescent="0.3">
      <c r="B132" s="206"/>
      <c r="C132" s="207"/>
      <c r="D132" s="208" t="s">
        <v>159</v>
      </c>
      <c r="E132" s="209" t="s">
        <v>19</v>
      </c>
      <c r="F132" s="210" t="s">
        <v>182</v>
      </c>
      <c r="G132" s="207"/>
      <c r="H132" s="211" t="s">
        <v>19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159</v>
      </c>
      <c r="AU132" s="217" t="s">
        <v>81</v>
      </c>
      <c r="AV132" s="12" t="s">
        <v>74</v>
      </c>
      <c r="AW132" s="12" t="s">
        <v>34</v>
      </c>
      <c r="AX132" s="12" t="s">
        <v>70</v>
      </c>
      <c r="AY132" s="217" t="s">
        <v>150</v>
      </c>
    </row>
    <row r="133" spans="2:65" s="13" customFormat="1" ht="13.5" x14ac:dyDescent="0.3">
      <c r="B133" s="218"/>
      <c r="C133" s="219"/>
      <c r="D133" s="229" t="s">
        <v>159</v>
      </c>
      <c r="E133" s="230" t="s">
        <v>19</v>
      </c>
      <c r="F133" s="231" t="s">
        <v>183</v>
      </c>
      <c r="G133" s="219"/>
      <c r="H133" s="232">
        <v>1120.9259999999999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159</v>
      </c>
      <c r="AU133" s="228" t="s">
        <v>81</v>
      </c>
      <c r="AV133" s="13" t="s">
        <v>81</v>
      </c>
      <c r="AW133" s="13" t="s">
        <v>34</v>
      </c>
      <c r="AX133" s="13" t="s">
        <v>74</v>
      </c>
      <c r="AY133" s="228" t="s">
        <v>150</v>
      </c>
    </row>
    <row r="134" spans="2:65" s="1" customFormat="1" ht="57" customHeight="1" x14ac:dyDescent="0.3">
      <c r="B134" s="36"/>
      <c r="C134" s="194" t="s">
        <v>199</v>
      </c>
      <c r="D134" s="194" t="s">
        <v>152</v>
      </c>
      <c r="E134" s="195" t="s">
        <v>200</v>
      </c>
      <c r="F134" s="196" t="s">
        <v>201</v>
      </c>
      <c r="G134" s="197" t="s">
        <v>166</v>
      </c>
      <c r="H134" s="198">
        <v>1120.9259999999999</v>
      </c>
      <c r="I134" s="199"/>
      <c r="J134" s="200">
        <f>ROUND(I134*H134,2)</f>
        <v>0</v>
      </c>
      <c r="K134" s="196" t="s">
        <v>19</v>
      </c>
      <c r="L134" s="56"/>
      <c r="M134" s="201" t="s">
        <v>19</v>
      </c>
      <c r="N134" s="202" t="s">
        <v>41</v>
      </c>
      <c r="O134" s="37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AR134" s="19" t="s">
        <v>157</v>
      </c>
      <c r="AT134" s="19" t="s">
        <v>152</v>
      </c>
      <c r="AU134" s="19" t="s">
        <v>81</v>
      </c>
      <c r="AY134" s="19" t="s">
        <v>150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9" t="s">
        <v>74</v>
      </c>
      <c r="BK134" s="205">
        <f>ROUND(I134*H134,2)</f>
        <v>0</v>
      </c>
      <c r="BL134" s="19" t="s">
        <v>157</v>
      </c>
      <c r="BM134" s="19" t="s">
        <v>202</v>
      </c>
    </row>
    <row r="135" spans="2:65" s="12" customFormat="1" ht="13.5" x14ac:dyDescent="0.3">
      <c r="B135" s="206"/>
      <c r="C135" s="207"/>
      <c r="D135" s="208" t="s">
        <v>159</v>
      </c>
      <c r="E135" s="209" t="s">
        <v>19</v>
      </c>
      <c r="F135" s="210" t="s">
        <v>182</v>
      </c>
      <c r="G135" s="207"/>
      <c r="H135" s="211" t="s">
        <v>19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159</v>
      </c>
      <c r="AU135" s="217" t="s">
        <v>81</v>
      </c>
      <c r="AV135" s="12" t="s">
        <v>74</v>
      </c>
      <c r="AW135" s="12" t="s">
        <v>34</v>
      </c>
      <c r="AX135" s="12" t="s">
        <v>70</v>
      </c>
      <c r="AY135" s="217" t="s">
        <v>150</v>
      </c>
    </row>
    <row r="136" spans="2:65" s="13" customFormat="1" ht="13.5" x14ac:dyDescent="0.3">
      <c r="B136" s="218"/>
      <c r="C136" s="219"/>
      <c r="D136" s="229" t="s">
        <v>159</v>
      </c>
      <c r="E136" s="230" t="s">
        <v>19</v>
      </c>
      <c r="F136" s="231" t="s">
        <v>183</v>
      </c>
      <c r="G136" s="219"/>
      <c r="H136" s="232">
        <v>1120.9259999999999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159</v>
      </c>
      <c r="AU136" s="228" t="s">
        <v>81</v>
      </c>
      <c r="AV136" s="13" t="s">
        <v>81</v>
      </c>
      <c r="AW136" s="13" t="s">
        <v>34</v>
      </c>
      <c r="AX136" s="13" t="s">
        <v>74</v>
      </c>
      <c r="AY136" s="228" t="s">
        <v>150</v>
      </c>
    </row>
    <row r="137" spans="2:65" s="1" customFormat="1" ht="22.5" customHeight="1" x14ac:dyDescent="0.3">
      <c r="B137" s="36"/>
      <c r="C137" s="194" t="s">
        <v>203</v>
      </c>
      <c r="D137" s="194" t="s">
        <v>152</v>
      </c>
      <c r="E137" s="195" t="s">
        <v>204</v>
      </c>
      <c r="F137" s="196" t="s">
        <v>205</v>
      </c>
      <c r="G137" s="197" t="s">
        <v>206</v>
      </c>
      <c r="H137" s="198">
        <v>59</v>
      </c>
      <c r="I137" s="199"/>
      <c r="J137" s="200">
        <f>ROUND(I137*H137,2)</f>
        <v>0</v>
      </c>
      <c r="K137" s="196" t="s">
        <v>19</v>
      </c>
      <c r="L137" s="56"/>
      <c r="M137" s="201" t="s">
        <v>19</v>
      </c>
      <c r="N137" s="202" t="s">
        <v>41</v>
      </c>
      <c r="O137" s="37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AR137" s="19" t="s">
        <v>157</v>
      </c>
      <c r="AT137" s="19" t="s">
        <v>152</v>
      </c>
      <c r="AU137" s="19" t="s">
        <v>81</v>
      </c>
      <c r="AY137" s="19" t="s">
        <v>150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9" t="s">
        <v>74</v>
      </c>
      <c r="BK137" s="205">
        <f>ROUND(I137*H137,2)</f>
        <v>0</v>
      </c>
      <c r="BL137" s="19" t="s">
        <v>157</v>
      </c>
      <c r="BM137" s="19" t="s">
        <v>207</v>
      </c>
    </row>
    <row r="138" spans="2:65" s="12" customFormat="1" ht="13.5" x14ac:dyDescent="0.3">
      <c r="B138" s="206"/>
      <c r="C138" s="207"/>
      <c r="D138" s="208" t="s">
        <v>159</v>
      </c>
      <c r="E138" s="209" t="s">
        <v>19</v>
      </c>
      <c r="F138" s="210" t="s">
        <v>208</v>
      </c>
      <c r="G138" s="207"/>
      <c r="H138" s="211" t="s">
        <v>19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159</v>
      </c>
      <c r="AU138" s="217" t="s">
        <v>81</v>
      </c>
      <c r="AV138" s="12" t="s">
        <v>74</v>
      </c>
      <c r="AW138" s="12" t="s">
        <v>34</v>
      </c>
      <c r="AX138" s="12" t="s">
        <v>70</v>
      </c>
      <c r="AY138" s="217" t="s">
        <v>150</v>
      </c>
    </row>
    <row r="139" spans="2:65" s="13" customFormat="1" ht="13.5" x14ac:dyDescent="0.3">
      <c r="B139" s="218"/>
      <c r="C139" s="219"/>
      <c r="D139" s="208" t="s">
        <v>159</v>
      </c>
      <c r="E139" s="220" t="s">
        <v>19</v>
      </c>
      <c r="F139" s="221" t="s">
        <v>209</v>
      </c>
      <c r="G139" s="219"/>
      <c r="H139" s="222">
        <v>27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159</v>
      </c>
      <c r="AU139" s="228" t="s">
        <v>81</v>
      </c>
      <c r="AV139" s="13" t="s">
        <v>81</v>
      </c>
      <c r="AW139" s="13" t="s">
        <v>34</v>
      </c>
      <c r="AX139" s="13" t="s">
        <v>70</v>
      </c>
      <c r="AY139" s="228" t="s">
        <v>150</v>
      </c>
    </row>
    <row r="140" spans="2:65" s="13" customFormat="1" ht="13.5" x14ac:dyDescent="0.3">
      <c r="B140" s="218"/>
      <c r="C140" s="219"/>
      <c r="D140" s="208" t="s">
        <v>159</v>
      </c>
      <c r="E140" s="220" t="s">
        <v>19</v>
      </c>
      <c r="F140" s="221" t="s">
        <v>210</v>
      </c>
      <c r="G140" s="219"/>
      <c r="H140" s="222">
        <v>20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159</v>
      </c>
      <c r="AU140" s="228" t="s">
        <v>81</v>
      </c>
      <c r="AV140" s="13" t="s">
        <v>81</v>
      </c>
      <c r="AW140" s="13" t="s">
        <v>34</v>
      </c>
      <c r="AX140" s="13" t="s">
        <v>70</v>
      </c>
      <c r="AY140" s="228" t="s">
        <v>150</v>
      </c>
    </row>
    <row r="141" spans="2:65" s="13" customFormat="1" ht="13.5" x14ac:dyDescent="0.3">
      <c r="B141" s="218"/>
      <c r="C141" s="219"/>
      <c r="D141" s="208" t="s">
        <v>159</v>
      </c>
      <c r="E141" s="220" t="s">
        <v>19</v>
      </c>
      <c r="F141" s="221" t="s">
        <v>211</v>
      </c>
      <c r="G141" s="219"/>
      <c r="H141" s="222">
        <v>6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159</v>
      </c>
      <c r="AU141" s="228" t="s">
        <v>81</v>
      </c>
      <c r="AV141" s="13" t="s">
        <v>81</v>
      </c>
      <c r="AW141" s="13" t="s">
        <v>34</v>
      </c>
      <c r="AX141" s="13" t="s">
        <v>70</v>
      </c>
      <c r="AY141" s="228" t="s">
        <v>150</v>
      </c>
    </row>
    <row r="142" spans="2:65" s="13" customFormat="1" ht="13.5" x14ac:dyDescent="0.3">
      <c r="B142" s="218"/>
      <c r="C142" s="219"/>
      <c r="D142" s="208" t="s">
        <v>159</v>
      </c>
      <c r="E142" s="220" t="s">
        <v>19</v>
      </c>
      <c r="F142" s="221" t="s">
        <v>212</v>
      </c>
      <c r="G142" s="219"/>
      <c r="H142" s="222">
        <v>6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159</v>
      </c>
      <c r="AU142" s="228" t="s">
        <v>81</v>
      </c>
      <c r="AV142" s="13" t="s">
        <v>81</v>
      </c>
      <c r="AW142" s="13" t="s">
        <v>34</v>
      </c>
      <c r="AX142" s="13" t="s">
        <v>70</v>
      </c>
      <c r="AY142" s="228" t="s">
        <v>150</v>
      </c>
    </row>
    <row r="143" spans="2:65" s="14" customFormat="1" ht="13.5" x14ac:dyDescent="0.3">
      <c r="B143" s="233"/>
      <c r="C143" s="234"/>
      <c r="D143" s="229" t="s">
        <v>159</v>
      </c>
      <c r="E143" s="235" t="s">
        <v>19</v>
      </c>
      <c r="F143" s="236" t="s">
        <v>177</v>
      </c>
      <c r="G143" s="234"/>
      <c r="H143" s="237">
        <v>59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AT143" s="243" t="s">
        <v>159</v>
      </c>
      <c r="AU143" s="243" t="s">
        <v>81</v>
      </c>
      <c r="AV143" s="14" t="s">
        <v>157</v>
      </c>
      <c r="AW143" s="14" t="s">
        <v>34</v>
      </c>
      <c r="AX143" s="14" t="s">
        <v>74</v>
      </c>
      <c r="AY143" s="243" t="s">
        <v>150</v>
      </c>
    </row>
    <row r="144" spans="2:65" s="1" customFormat="1" ht="22.5" customHeight="1" x14ac:dyDescent="0.3">
      <c r="B144" s="36"/>
      <c r="C144" s="194" t="s">
        <v>213</v>
      </c>
      <c r="D144" s="194" t="s">
        <v>152</v>
      </c>
      <c r="E144" s="195" t="s">
        <v>214</v>
      </c>
      <c r="F144" s="196" t="s">
        <v>215</v>
      </c>
      <c r="G144" s="197" t="s">
        <v>166</v>
      </c>
      <c r="H144" s="198">
        <v>313.43099999999998</v>
      </c>
      <c r="I144" s="199"/>
      <c r="J144" s="200">
        <f>ROUND(I144*H144,2)</f>
        <v>0</v>
      </c>
      <c r="K144" s="196" t="s">
        <v>156</v>
      </c>
      <c r="L144" s="56"/>
      <c r="M144" s="201" t="s">
        <v>19</v>
      </c>
      <c r="N144" s="202" t="s">
        <v>41</v>
      </c>
      <c r="O144" s="37"/>
      <c r="P144" s="203">
        <f>O144*H144</f>
        <v>0</v>
      </c>
      <c r="Q144" s="203">
        <v>1.2E-4</v>
      </c>
      <c r="R144" s="203">
        <f>Q144*H144</f>
        <v>3.7611720000000001E-2</v>
      </c>
      <c r="S144" s="203">
        <v>0</v>
      </c>
      <c r="T144" s="204">
        <f>S144*H144</f>
        <v>0</v>
      </c>
      <c r="AR144" s="19" t="s">
        <v>157</v>
      </c>
      <c r="AT144" s="19" t="s">
        <v>152</v>
      </c>
      <c r="AU144" s="19" t="s">
        <v>81</v>
      </c>
      <c r="AY144" s="19" t="s">
        <v>150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9" t="s">
        <v>74</v>
      </c>
      <c r="BK144" s="205">
        <f>ROUND(I144*H144,2)</f>
        <v>0</v>
      </c>
      <c r="BL144" s="19" t="s">
        <v>157</v>
      </c>
      <c r="BM144" s="19" t="s">
        <v>216</v>
      </c>
    </row>
    <row r="145" spans="2:65" s="12" customFormat="1" ht="13.5" x14ac:dyDescent="0.3">
      <c r="B145" s="206"/>
      <c r="C145" s="207"/>
      <c r="D145" s="208" t="s">
        <v>159</v>
      </c>
      <c r="E145" s="209" t="s">
        <v>19</v>
      </c>
      <c r="F145" s="210" t="s">
        <v>217</v>
      </c>
      <c r="G145" s="207"/>
      <c r="H145" s="211" t="s">
        <v>19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159</v>
      </c>
      <c r="AU145" s="217" t="s">
        <v>81</v>
      </c>
      <c r="AV145" s="12" t="s">
        <v>74</v>
      </c>
      <c r="AW145" s="12" t="s">
        <v>34</v>
      </c>
      <c r="AX145" s="12" t="s">
        <v>70</v>
      </c>
      <c r="AY145" s="217" t="s">
        <v>150</v>
      </c>
    </row>
    <row r="146" spans="2:65" s="13" customFormat="1" ht="13.5" x14ac:dyDescent="0.3">
      <c r="B146" s="218"/>
      <c r="C146" s="219"/>
      <c r="D146" s="208" t="s">
        <v>159</v>
      </c>
      <c r="E146" s="220" t="s">
        <v>19</v>
      </c>
      <c r="F146" s="221" t="s">
        <v>218</v>
      </c>
      <c r="G146" s="219"/>
      <c r="H146" s="222">
        <v>111.393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159</v>
      </c>
      <c r="AU146" s="228" t="s">
        <v>81</v>
      </c>
      <c r="AV146" s="13" t="s">
        <v>81</v>
      </c>
      <c r="AW146" s="13" t="s">
        <v>34</v>
      </c>
      <c r="AX146" s="13" t="s">
        <v>70</v>
      </c>
      <c r="AY146" s="228" t="s">
        <v>150</v>
      </c>
    </row>
    <row r="147" spans="2:65" s="13" customFormat="1" ht="13.5" x14ac:dyDescent="0.3">
      <c r="B147" s="218"/>
      <c r="C147" s="219"/>
      <c r="D147" s="208" t="s">
        <v>159</v>
      </c>
      <c r="E147" s="220" t="s">
        <v>19</v>
      </c>
      <c r="F147" s="221" t="s">
        <v>219</v>
      </c>
      <c r="G147" s="219"/>
      <c r="H147" s="222">
        <v>167.83799999999999</v>
      </c>
      <c r="I147" s="223"/>
      <c r="J147" s="219"/>
      <c r="K147" s="219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159</v>
      </c>
      <c r="AU147" s="228" t="s">
        <v>81</v>
      </c>
      <c r="AV147" s="13" t="s">
        <v>81</v>
      </c>
      <c r="AW147" s="13" t="s">
        <v>34</v>
      </c>
      <c r="AX147" s="13" t="s">
        <v>70</v>
      </c>
      <c r="AY147" s="228" t="s">
        <v>150</v>
      </c>
    </row>
    <row r="148" spans="2:65" s="13" customFormat="1" ht="13.5" x14ac:dyDescent="0.3">
      <c r="B148" s="218"/>
      <c r="C148" s="219"/>
      <c r="D148" s="208" t="s">
        <v>159</v>
      </c>
      <c r="E148" s="220" t="s">
        <v>19</v>
      </c>
      <c r="F148" s="221" t="s">
        <v>220</v>
      </c>
      <c r="G148" s="219"/>
      <c r="H148" s="222">
        <v>34.200000000000003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159</v>
      </c>
      <c r="AU148" s="228" t="s">
        <v>81</v>
      </c>
      <c r="AV148" s="13" t="s">
        <v>81</v>
      </c>
      <c r="AW148" s="13" t="s">
        <v>34</v>
      </c>
      <c r="AX148" s="13" t="s">
        <v>70</v>
      </c>
      <c r="AY148" s="228" t="s">
        <v>150</v>
      </c>
    </row>
    <row r="149" spans="2:65" s="14" customFormat="1" ht="13.5" x14ac:dyDescent="0.3">
      <c r="B149" s="233"/>
      <c r="C149" s="234"/>
      <c r="D149" s="229" t="s">
        <v>159</v>
      </c>
      <c r="E149" s="235" t="s">
        <v>19</v>
      </c>
      <c r="F149" s="236" t="s">
        <v>177</v>
      </c>
      <c r="G149" s="234"/>
      <c r="H149" s="237">
        <v>313.43099999999998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AT149" s="243" t="s">
        <v>159</v>
      </c>
      <c r="AU149" s="243" t="s">
        <v>81</v>
      </c>
      <c r="AV149" s="14" t="s">
        <v>157</v>
      </c>
      <c r="AW149" s="14" t="s">
        <v>34</v>
      </c>
      <c r="AX149" s="14" t="s">
        <v>74</v>
      </c>
      <c r="AY149" s="243" t="s">
        <v>150</v>
      </c>
    </row>
    <row r="150" spans="2:65" s="1" customFormat="1" ht="22.5" customHeight="1" x14ac:dyDescent="0.3">
      <c r="B150" s="36"/>
      <c r="C150" s="194" t="s">
        <v>221</v>
      </c>
      <c r="D150" s="194" t="s">
        <v>152</v>
      </c>
      <c r="E150" s="195" t="s">
        <v>222</v>
      </c>
      <c r="F150" s="196" t="s">
        <v>223</v>
      </c>
      <c r="G150" s="197" t="s">
        <v>166</v>
      </c>
      <c r="H150" s="198">
        <v>1120.9259999999999</v>
      </c>
      <c r="I150" s="199"/>
      <c r="J150" s="200">
        <f>ROUND(I150*H150,2)</f>
        <v>0</v>
      </c>
      <c r="K150" s="196" t="s">
        <v>19</v>
      </c>
      <c r="L150" s="56"/>
      <c r="M150" s="201" t="s">
        <v>19</v>
      </c>
      <c r="N150" s="202" t="s">
        <v>41</v>
      </c>
      <c r="O150" s="37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AR150" s="19" t="s">
        <v>157</v>
      </c>
      <c r="AT150" s="19" t="s">
        <v>152</v>
      </c>
      <c r="AU150" s="19" t="s">
        <v>81</v>
      </c>
      <c r="AY150" s="19" t="s">
        <v>150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9" t="s">
        <v>74</v>
      </c>
      <c r="BK150" s="205">
        <f>ROUND(I150*H150,2)</f>
        <v>0</v>
      </c>
      <c r="BL150" s="19" t="s">
        <v>157</v>
      </c>
      <c r="BM150" s="19" t="s">
        <v>224</v>
      </c>
    </row>
    <row r="151" spans="2:65" s="12" customFormat="1" ht="13.5" x14ac:dyDescent="0.3">
      <c r="B151" s="206"/>
      <c r="C151" s="207"/>
      <c r="D151" s="208" t="s">
        <v>159</v>
      </c>
      <c r="E151" s="209" t="s">
        <v>19</v>
      </c>
      <c r="F151" s="210" t="s">
        <v>225</v>
      </c>
      <c r="G151" s="207"/>
      <c r="H151" s="211" t="s">
        <v>19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159</v>
      </c>
      <c r="AU151" s="217" t="s">
        <v>81</v>
      </c>
      <c r="AV151" s="12" t="s">
        <v>74</v>
      </c>
      <c r="AW151" s="12" t="s">
        <v>34</v>
      </c>
      <c r="AX151" s="12" t="s">
        <v>70</v>
      </c>
      <c r="AY151" s="217" t="s">
        <v>150</v>
      </c>
    </row>
    <row r="152" spans="2:65" s="13" customFormat="1" ht="13.5" x14ac:dyDescent="0.3">
      <c r="B152" s="218"/>
      <c r="C152" s="219"/>
      <c r="D152" s="208" t="s">
        <v>159</v>
      </c>
      <c r="E152" s="220" t="s">
        <v>19</v>
      </c>
      <c r="F152" s="221" t="s">
        <v>226</v>
      </c>
      <c r="G152" s="219"/>
      <c r="H152" s="222">
        <v>603.52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159</v>
      </c>
      <c r="AU152" s="228" t="s">
        <v>81</v>
      </c>
      <c r="AV152" s="13" t="s">
        <v>81</v>
      </c>
      <c r="AW152" s="13" t="s">
        <v>34</v>
      </c>
      <c r="AX152" s="13" t="s">
        <v>70</v>
      </c>
      <c r="AY152" s="228" t="s">
        <v>150</v>
      </c>
    </row>
    <row r="153" spans="2:65" s="13" customFormat="1" ht="13.5" x14ac:dyDescent="0.3">
      <c r="B153" s="218"/>
      <c r="C153" s="219"/>
      <c r="D153" s="208" t="s">
        <v>159</v>
      </c>
      <c r="E153" s="220" t="s">
        <v>19</v>
      </c>
      <c r="F153" s="221" t="s">
        <v>227</v>
      </c>
      <c r="G153" s="219"/>
      <c r="H153" s="222">
        <v>566.18600000000004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159</v>
      </c>
      <c r="AU153" s="228" t="s">
        <v>81</v>
      </c>
      <c r="AV153" s="13" t="s">
        <v>81</v>
      </c>
      <c r="AW153" s="13" t="s">
        <v>34</v>
      </c>
      <c r="AX153" s="13" t="s">
        <v>70</v>
      </c>
      <c r="AY153" s="228" t="s">
        <v>150</v>
      </c>
    </row>
    <row r="154" spans="2:65" s="13" customFormat="1" ht="13.5" x14ac:dyDescent="0.3">
      <c r="B154" s="218"/>
      <c r="C154" s="219"/>
      <c r="D154" s="208" t="s">
        <v>159</v>
      </c>
      <c r="E154" s="220" t="s">
        <v>19</v>
      </c>
      <c r="F154" s="221" t="s">
        <v>228</v>
      </c>
      <c r="G154" s="219"/>
      <c r="H154" s="222">
        <v>131.28100000000001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159</v>
      </c>
      <c r="AU154" s="228" t="s">
        <v>81</v>
      </c>
      <c r="AV154" s="13" t="s">
        <v>81</v>
      </c>
      <c r="AW154" s="13" t="s">
        <v>34</v>
      </c>
      <c r="AX154" s="13" t="s">
        <v>70</v>
      </c>
      <c r="AY154" s="228" t="s">
        <v>150</v>
      </c>
    </row>
    <row r="155" spans="2:65" s="13" customFormat="1" ht="13.5" x14ac:dyDescent="0.3">
      <c r="B155" s="218"/>
      <c r="C155" s="219"/>
      <c r="D155" s="208" t="s">
        <v>159</v>
      </c>
      <c r="E155" s="220" t="s">
        <v>19</v>
      </c>
      <c r="F155" s="221" t="s">
        <v>229</v>
      </c>
      <c r="G155" s="219"/>
      <c r="H155" s="222">
        <v>133.37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159</v>
      </c>
      <c r="AU155" s="228" t="s">
        <v>81</v>
      </c>
      <c r="AV155" s="13" t="s">
        <v>81</v>
      </c>
      <c r="AW155" s="13" t="s">
        <v>34</v>
      </c>
      <c r="AX155" s="13" t="s">
        <v>70</v>
      </c>
      <c r="AY155" s="228" t="s">
        <v>150</v>
      </c>
    </row>
    <row r="156" spans="2:65" s="13" customFormat="1" ht="27" x14ac:dyDescent="0.3">
      <c r="B156" s="218"/>
      <c r="C156" s="219"/>
      <c r="D156" s="208" t="s">
        <v>159</v>
      </c>
      <c r="E156" s="220" t="s">
        <v>19</v>
      </c>
      <c r="F156" s="221" t="s">
        <v>230</v>
      </c>
      <c r="G156" s="219"/>
      <c r="H156" s="222">
        <v>-111.393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159</v>
      </c>
      <c r="AU156" s="228" t="s">
        <v>81</v>
      </c>
      <c r="AV156" s="13" t="s">
        <v>81</v>
      </c>
      <c r="AW156" s="13" t="s">
        <v>34</v>
      </c>
      <c r="AX156" s="13" t="s">
        <v>70</v>
      </c>
      <c r="AY156" s="228" t="s">
        <v>150</v>
      </c>
    </row>
    <row r="157" spans="2:65" s="13" customFormat="1" ht="13.5" x14ac:dyDescent="0.3">
      <c r="B157" s="218"/>
      <c r="C157" s="219"/>
      <c r="D157" s="208" t="s">
        <v>159</v>
      </c>
      <c r="E157" s="220" t="s">
        <v>19</v>
      </c>
      <c r="F157" s="221" t="s">
        <v>231</v>
      </c>
      <c r="G157" s="219"/>
      <c r="H157" s="222">
        <v>-167.83799999999999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159</v>
      </c>
      <c r="AU157" s="228" t="s">
        <v>81</v>
      </c>
      <c r="AV157" s="13" t="s">
        <v>81</v>
      </c>
      <c r="AW157" s="13" t="s">
        <v>34</v>
      </c>
      <c r="AX157" s="13" t="s">
        <v>70</v>
      </c>
      <c r="AY157" s="228" t="s">
        <v>150</v>
      </c>
    </row>
    <row r="158" spans="2:65" s="13" customFormat="1" ht="13.5" x14ac:dyDescent="0.3">
      <c r="B158" s="218"/>
      <c r="C158" s="219"/>
      <c r="D158" s="208" t="s">
        <v>159</v>
      </c>
      <c r="E158" s="220" t="s">
        <v>19</v>
      </c>
      <c r="F158" s="221" t="s">
        <v>232</v>
      </c>
      <c r="G158" s="219"/>
      <c r="H158" s="222">
        <v>-34.200000000000003</v>
      </c>
      <c r="I158" s="223"/>
      <c r="J158" s="219"/>
      <c r="K158" s="219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159</v>
      </c>
      <c r="AU158" s="228" t="s">
        <v>81</v>
      </c>
      <c r="AV158" s="13" t="s">
        <v>81</v>
      </c>
      <c r="AW158" s="13" t="s">
        <v>34</v>
      </c>
      <c r="AX158" s="13" t="s">
        <v>70</v>
      </c>
      <c r="AY158" s="228" t="s">
        <v>150</v>
      </c>
    </row>
    <row r="159" spans="2:65" s="14" customFormat="1" ht="13.5" x14ac:dyDescent="0.3">
      <c r="B159" s="233"/>
      <c r="C159" s="234"/>
      <c r="D159" s="208" t="s">
        <v>159</v>
      </c>
      <c r="E159" s="244" t="s">
        <v>19</v>
      </c>
      <c r="F159" s="245" t="s">
        <v>177</v>
      </c>
      <c r="G159" s="234"/>
      <c r="H159" s="246">
        <v>1120.9259999999999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AT159" s="243" t="s">
        <v>159</v>
      </c>
      <c r="AU159" s="243" t="s">
        <v>81</v>
      </c>
      <c r="AV159" s="14" t="s">
        <v>157</v>
      </c>
      <c r="AW159" s="14" t="s">
        <v>34</v>
      </c>
      <c r="AX159" s="14" t="s">
        <v>74</v>
      </c>
      <c r="AY159" s="243" t="s">
        <v>150</v>
      </c>
    </row>
    <row r="160" spans="2:65" s="11" customFormat="1" ht="29.85" customHeight="1" x14ac:dyDescent="0.3">
      <c r="B160" s="177"/>
      <c r="C160" s="178"/>
      <c r="D160" s="191" t="s">
        <v>69</v>
      </c>
      <c r="E160" s="192" t="s">
        <v>191</v>
      </c>
      <c r="F160" s="192" t="s">
        <v>233</v>
      </c>
      <c r="G160" s="178"/>
      <c r="H160" s="178"/>
      <c r="I160" s="181"/>
      <c r="J160" s="193">
        <f>BK160</f>
        <v>0</v>
      </c>
      <c r="K160" s="178"/>
      <c r="L160" s="183"/>
      <c r="M160" s="184"/>
      <c r="N160" s="185"/>
      <c r="O160" s="185"/>
      <c r="P160" s="186">
        <f>SUM(P161:P165)</f>
        <v>0</v>
      </c>
      <c r="Q160" s="185"/>
      <c r="R160" s="186">
        <f>SUM(R161:R165)</f>
        <v>0.153</v>
      </c>
      <c r="S160" s="185"/>
      <c r="T160" s="187">
        <f>SUM(T161:T165)</f>
        <v>0</v>
      </c>
      <c r="AR160" s="188" t="s">
        <v>74</v>
      </c>
      <c r="AT160" s="189" t="s">
        <v>69</v>
      </c>
      <c r="AU160" s="189" t="s">
        <v>74</v>
      </c>
      <c r="AY160" s="188" t="s">
        <v>150</v>
      </c>
      <c r="BK160" s="190">
        <f>SUM(BK161:BK165)</f>
        <v>0</v>
      </c>
    </row>
    <row r="161" spans="2:65" s="1" customFormat="1" ht="22.5" customHeight="1" x14ac:dyDescent="0.3">
      <c r="B161" s="36"/>
      <c r="C161" s="194" t="s">
        <v>234</v>
      </c>
      <c r="D161" s="194" t="s">
        <v>152</v>
      </c>
      <c r="E161" s="195" t="s">
        <v>235</v>
      </c>
      <c r="F161" s="196" t="s">
        <v>236</v>
      </c>
      <c r="G161" s="197" t="s">
        <v>237</v>
      </c>
      <c r="H161" s="198">
        <v>6</v>
      </c>
      <c r="I161" s="199"/>
      <c r="J161" s="200">
        <f>ROUND(I161*H161,2)</f>
        <v>0</v>
      </c>
      <c r="K161" s="196" t="s">
        <v>19</v>
      </c>
      <c r="L161" s="56"/>
      <c r="M161" s="201" t="s">
        <v>19</v>
      </c>
      <c r="N161" s="202" t="s">
        <v>41</v>
      </c>
      <c r="O161" s="37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9" t="s">
        <v>157</v>
      </c>
      <c r="AT161" s="19" t="s">
        <v>152</v>
      </c>
      <c r="AU161" s="19" t="s">
        <v>81</v>
      </c>
      <c r="AY161" s="19" t="s">
        <v>150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9" t="s">
        <v>74</v>
      </c>
      <c r="BK161" s="205">
        <f>ROUND(I161*H161,2)</f>
        <v>0</v>
      </c>
      <c r="BL161" s="19" t="s">
        <v>157</v>
      </c>
      <c r="BM161" s="19" t="s">
        <v>238</v>
      </c>
    </row>
    <row r="162" spans="2:65" s="12" customFormat="1" ht="13.5" x14ac:dyDescent="0.3">
      <c r="B162" s="206"/>
      <c r="C162" s="207"/>
      <c r="D162" s="208" t="s">
        <v>159</v>
      </c>
      <c r="E162" s="209" t="s">
        <v>19</v>
      </c>
      <c r="F162" s="210" t="s">
        <v>239</v>
      </c>
      <c r="G162" s="207"/>
      <c r="H162" s="211" t="s">
        <v>19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159</v>
      </c>
      <c r="AU162" s="217" t="s">
        <v>81</v>
      </c>
      <c r="AV162" s="12" t="s">
        <v>74</v>
      </c>
      <c r="AW162" s="12" t="s">
        <v>34</v>
      </c>
      <c r="AX162" s="12" t="s">
        <v>70</v>
      </c>
      <c r="AY162" s="217" t="s">
        <v>150</v>
      </c>
    </row>
    <row r="163" spans="2:65" s="13" customFormat="1" ht="13.5" x14ac:dyDescent="0.3">
      <c r="B163" s="218"/>
      <c r="C163" s="219"/>
      <c r="D163" s="229" t="s">
        <v>159</v>
      </c>
      <c r="E163" s="230" t="s">
        <v>19</v>
      </c>
      <c r="F163" s="231" t="s">
        <v>240</v>
      </c>
      <c r="G163" s="219"/>
      <c r="H163" s="232">
        <v>6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159</v>
      </c>
      <c r="AU163" s="228" t="s">
        <v>81</v>
      </c>
      <c r="AV163" s="13" t="s">
        <v>81</v>
      </c>
      <c r="AW163" s="13" t="s">
        <v>34</v>
      </c>
      <c r="AX163" s="13" t="s">
        <v>74</v>
      </c>
      <c r="AY163" s="228" t="s">
        <v>150</v>
      </c>
    </row>
    <row r="164" spans="2:65" s="1" customFormat="1" ht="22.5" customHeight="1" x14ac:dyDescent="0.3">
      <c r="B164" s="36"/>
      <c r="C164" s="247" t="s">
        <v>8</v>
      </c>
      <c r="D164" s="247" t="s">
        <v>241</v>
      </c>
      <c r="E164" s="248" t="s">
        <v>242</v>
      </c>
      <c r="F164" s="249" t="s">
        <v>243</v>
      </c>
      <c r="G164" s="250" t="s">
        <v>237</v>
      </c>
      <c r="H164" s="251">
        <v>6</v>
      </c>
      <c r="I164" s="252"/>
      <c r="J164" s="253">
        <f>ROUND(I164*H164,2)</f>
        <v>0</v>
      </c>
      <c r="K164" s="249" t="s">
        <v>156</v>
      </c>
      <c r="L164" s="254"/>
      <c r="M164" s="255" t="s">
        <v>19</v>
      </c>
      <c r="N164" s="256" t="s">
        <v>41</v>
      </c>
      <c r="O164" s="37"/>
      <c r="P164" s="203">
        <f>O164*H164</f>
        <v>0</v>
      </c>
      <c r="Q164" s="203">
        <v>2.5499999999999998E-2</v>
      </c>
      <c r="R164" s="203">
        <f>Q164*H164</f>
        <v>0.153</v>
      </c>
      <c r="S164" s="203">
        <v>0</v>
      </c>
      <c r="T164" s="204">
        <f>S164*H164</f>
        <v>0</v>
      </c>
      <c r="AR164" s="19" t="s">
        <v>191</v>
      </c>
      <c r="AT164" s="19" t="s">
        <v>241</v>
      </c>
      <c r="AU164" s="19" t="s">
        <v>81</v>
      </c>
      <c r="AY164" s="19" t="s">
        <v>150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9" t="s">
        <v>74</v>
      </c>
      <c r="BK164" s="205">
        <f>ROUND(I164*H164,2)</f>
        <v>0</v>
      </c>
      <c r="BL164" s="19" t="s">
        <v>157</v>
      </c>
      <c r="BM164" s="19" t="s">
        <v>244</v>
      </c>
    </row>
    <row r="165" spans="2:65" s="13" customFormat="1" ht="13.5" x14ac:dyDescent="0.3">
      <c r="B165" s="218"/>
      <c r="C165" s="219"/>
      <c r="D165" s="208" t="s">
        <v>159</v>
      </c>
      <c r="E165" s="220" t="s">
        <v>19</v>
      </c>
      <c r="F165" s="221" t="s">
        <v>162</v>
      </c>
      <c r="G165" s="219"/>
      <c r="H165" s="222">
        <v>6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159</v>
      </c>
      <c r="AU165" s="228" t="s">
        <v>81</v>
      </c>
      <c r="AV165" s="13" t="s">
        <v>81</v>
      </c>
      <c r="AW165" s="13" t="s">
        <v>34</v>
      </c>
      <c r="AX165" s="13" t="s">
        <v>74</v>
      </c>
      <c r="AY165" s="228" t="s">
        <v>150</v>
      </c>
    </row>
    <row r="166" spans="2:65" s="11" customFormat="1" ht="29.85" customHeight="1" x14ac:dyDescent="0.3">
      <c r="B166" s="177"/>
      <c r="C166" s="178"/>
      <c r="D166" s="191" t="s">
        <v>69</v>
      </c>
      <c r="E166" s="192" t="s">
        <v>195</v>
      </c>
      <c r="F166" s="192" t="s">
        <v>245</v>
      </c>
      <c r="G166" s="178"/>
      <c r="H166" s="178"/>
      <c r="I166" s="181"/>
      <c r="J166" s="193">
        <f>BK166</f>
        <v>0</v>
      </c>
      <c r="K166" s="178"/>
      <c r="L166" s="183"/>
      <c r="M166" s="184"/>
      <c r="N166" s="185"/>
      <c r="O166" s="185"/>
      <c r="P166" s="186">
        <f>SUM(P167:P183)</f>
        <v>0</v>
      </c>
      <c r="Q166" s="185"/>
      <c r="R166" s="186">
        <f>SUM(R167:R183)</f>
        <v>0</v>
      </c>
      <c r="S166" s="185"/>
      <c r="T166" s="187">
        <f>SUM(T167:T183)</f>
        <v>15.932964</v>
      </c>
      <c r="AR166" s="188" t="s">
        <v>74</v>
      </c>
      <c r="AT166" s="189" t="s">
        <v>69</v>
      </c>
      <c r="AU166" s="189" t="s">
        <v>74</v>
      </c>
      <c r="AY166" s="188" t="s">
        <v>150</v>
      </c>
      <c r="BK166" s="190">
        <f>SUM(BK167:BK183)</f>
        <v>0</v>
      </c>
    </row>
    <row r="167" spans="2:65" s="1" customFormat="1" ht="44.25" customHeight="1" x14ac:dyDescent="0.3">
      <c r="B167" s="36"/>
      <c r="C167" s="194" t="s">
        <v>246</v>
      </c>
      <c r="D167" s="194" t="s">
        <v>152</v>
      </c>
      <c r="E167" s="195" t="s">
        <v>247</v>
      </c>
      <c r="F167" s="196" t="s">
        <v>248</v>
      </c>
      <c r="G167" s="197" t="s">
        <v>166</v>
      </c>
      <c r="H167" s="198">
        <v>1458.5820000000001</v>
      </c>
      <c r="I167" s="199"/>
      <c r="J167" s="200">
        <f>ROUND(I167*H167,2)</f>
        <v>0</v>
      </c>
      <c r="K167" s="196" t="s">
        <v>19</v>
      </c>
      <c r="L167" s="56"/>
      <c r="M167" s="201" t="s">
        <v>19</v>
      </c>
      <c r="N167" s="202" t="s">
        <v>41</v>
      </c>
      <c r="O167" s="37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9" t="s">
        <v>157</v>
      </c>
      <c r="AT167" s="19" t="s">
        <v>152</v>
      </c>
      <c r="AU167" s="19" t="s">
        <v>81</v>
      </c>
      <c r="AY167" s="19" t="s">
        <v>150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9" t="s">
        <v>74</v>
      </c>
      <c r="BK167" s="205">
        <f>ROUND(I167*H167,2)</f>
        <v>0</v>
      </c>
      <c r="BL167" s="19" t="s">
        <v>157</v>
      </c>
      <c r="BM167" s="19" t="s">
        <v>249</v>
      </c>
    </row>
    <row r="168" spans="2:65" s="12" customFormat="1" ht="13.5" x14ac:dyDescent="0.3">
      <c r="B168" s="206"/>
      <c r="C168" s="207"/>
      <c r="D168" s="208" t="s">
        <v>159</v>
      </c>
      <c r="E168" s="209" t="s">
        <v>19</v>
      </c>
      <c r="F168" s="210" t="s">
        <v>250</v>
      </c>
      <c r="G168" s="207"/>
      <c r="H168" s="211" t="s">
        <v>19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159</v>
      </c>
      <c r="AU168" s="217" t="s">
        <v>81</v>
      </c>
      <c r="AV168" s="12" t="s">
        <v>74</v>
      </c>
      <c r="AW168" s="12" t="s">
        <v>34</v>
      </c>
      <c r="AX168" s="12" t="s">
        <v>70</v>
      </c>
      <c r="AY168" s="217" t="s">
        <v>150</v>
      </c>
    </row>
    <row r="169" spans="2:65" s="13" customFormat="1" ht="27" x14ac:dyDescent="0.3">
      <c r="B169" s="218"/>
      <c r="C169" s="219"/>
      <c r="D169" s="208" t="s">
        <v>159</v>
      </c>
      <c r="E169" s="220" t="s">
        <v>19</v>
      </c>
      <c r="F169" s="221" t="s">
        <v>251</v>
      </c>
      <c r="G169" s="219"/>
      <c r="H169" s="222">
        <v>812.404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159</v>
      </c>
      <c r="AU169" s="228" t="s">
        <v>81</v>
      </c>
      <c r="AV169" s="13" t="s">
        <v>81</v>
      </c>
      <c r="AW169" s="13" t="s">
        <v>34</v>
      </c>
      <c r="AX169" s="13" t="s">
        <v>70</v>
      </c>
      <c r="AY169" s="228" t="s">
        <v>150</v>
      </c>
    </row>
    <row r="170" spans="2:65" s="13" customFormat="1" ht="13.5" x14ac:dyDescent="0.3">
      <c r="B170" s="218"/>
      <c r="C170" s="219"/>
      <c r="D170" s="208" t="s">
        <v>159</v>
      </c>
      <c r="E170" s="220" t="s">
        <v>19</v>
      </c>
      <c r="F170" s="221" t="s">
        <v>252</v>
      </c>
      <c r="G170" s="219"/>
      <c r="H170" s="222">
        <v>525.57799999999997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159</v>
      </c>
      <c r="AU170" s="228" t="s">
        <v>81</v>
      </c>
      <c r="AV170" s="13" t="s">
        <v>81</v>
      </c>
      <c r="AW170" s="13" t="s">
        <v>34</v>
      </c>
      <c r="AX170" s="13" t="s">
        <v>70</v>
      </c>
      <c r="AY170" s="228" t="s">
        <v>150</v>
      </c>
    </row>
    <row r="171" spans="2:65" s="13" customFormat="1" ht="13.5" x14ac:dyDescent="0.3">
      <c r="B171" s="218"/>
      <c r="C171" s="219"/>
      <c r="D171" s="208" t="s">
        <v>159</v>
      </c>
      <c r="E171" s="220" t="s">
        <v>19</v>
      </c>
      <c r="F171" s="221" t="s">
        <v>253</v>
      </c>
      <c r="G171" s="219"/>
      <c r="H171" s="222">
        <v>120.6</v>
      </c>
      <c r="I171" s="223"/>
      <c r="J171" s="219"/>
      <c r="K171" s="219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159</v>
      </c>
      <c r="AU171" s="228" t="s">
        <v>81</v>
      </c>
      <c r="AV171" s="13" t="s">
        <v>81</v>
      </c>
      <c r="AW171" s="13" t="s">
        <v>34</v>
      </c>
      <c r="AX171" s="13" t="s">
        <v>70</v>
      </c>
      <c r="AY171" s="228" t="s">
        <v>150</v>
      </c>
    </row>
    <row r="172" spans="2:65" s="14" customFormat="1" ht="13.5" x14ac:dyDescent="0.3">
      <c r="B172" s="233"/>
      <c r="C172" s="234"/>
      <c r="D172" s="229" t="s">
        <v>159</v>
      </c>
      <c r="E172" s="235" t="s">
        <v>19</v>
      </c>
      <c r="F172" s="236" t="s">
        <v>177</v>
      </c>
      <c r="G172" s="234"/>
      <c r="H172" s="237">
        <v>1458.5820000000001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AT172" s="243" t="s">
        <v>159</v>
      </c>
      <c r="AU172" s="243" t="s">
        <v>81</v>
      </c>
      <c r="AV172" s="14" t="s">
        <v>157</v>
      </c>
      <c r="AW172" s="14" t="s">
        <v>34</v>
      </c>
      <c r="AX172" s="14" t="s">
        <v>74</v>
      </c>
      <c r="AY172" s="243" t="s">
        <v>150</v>
      </c>
    </row>
    <row r="173" spans="2:65" s="1" customFormat="1" ht="31.5" customHeight="1" x14ac:dyDescent="0.3">
      <c r="B173" s="36"/>
      <c r="C173" s="194" t="s">
        <v>254</v>
      </c>
      <c r="D173" s="194" t="s">
        <v>152</v>
      </c>
      <c r="E173" s="195" t="s">
        <v>255</v>
      </c>
      <c r="F173" s="196" t="s">
        <v>256</v>
      </c>
      <c r="G173" s="197" t="s">
        <v>166</v>
      </c>
      <c r="H173" s="198">
        <v>1458.5820000000001</v>
      </c>
      <c r="I173" s="199"/>
      <c r="J173" s="200">
        <f>ROUND(I173*H173,2)</f>
        <v>0</v>
      </c>
      <c r="K173" s="196" t="s">
        <v>19</v>
      </c>
      <c r="L173" s="56"/>
      <c r="M173" s="201" t="s">
        <v>19</v>
      </c>
      <c r="N173" s="202" t="s">
        <v>41</v>
      </c>
      <c r="O173" s="37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AR173" s="19" t="s">
        <v>157</v>
      </c>
      <c r="AT173" s="19" t="s">
        <v>152</v>
      </c>
      <c r="AU173" s="19" t="s">
        <v>81</v>
      </c>
      <c r="AY173" s="19" t="s">
        <v>150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9" t="s">
        <v>74</v>
      </c>
      <c r="BK173" s="205">
        <f>ROUND(I173*H173,2)</f>
        <v>0</v>
      </c>
      <c r="BL173" s="19" t="s">
        <v>157</v>
      </c>
      <c r="BM173" s="19" t="s">
        <v>257</v>
      </c>
    </row>
    <row r="174" spans="2:65" s="12" customFormat="1" ht="13.5" x14ac:dyDescent="0.3">
      <c r="B174" s="206"/>
      <c r="C174" s="207"/>
      <c r="D174" s="208" t="s">
        <v>159</v>
      </c>
      <c r="E174" s="209" t="s">
        <v>19</v>
      </c>
      <c r="F174" s="210" t="s">
        <v>258</v>
      </c>
      <c r="G174" s="207"/>
      <c r="H174" s="211" t="s">
        <v>19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159</v>
      </c>
      <c r="AU174" s="217" t="s">
        <v>81</v>
      </c>
      <c r="AV174" s="12" t="s">
        <v>74</v>
      </c>
      <c r="AW174" s="12" t="s">
        <v>34</v>
      </c>
      <c r="AX174" s="12" t="s">
        <v>70</v>
      </c>
      <c r="AY174" s="217" t="s">
        <v>150</v>
      </c>
    </row>
    <row r="175" spans="2:65" s="13" customFormat="1" ht="13.5" x14ac:dyDescent="0.3">
      <c r="B175" s="218"/>
      <c r="C175" s="219"/>
      <c r="D175" s="229" t="s">
        <v>159</v>
      </c>
      <c r="E175" s="230" t="s">
        <v>19</v>
      </c>
      <c r="F175" s="231" t="s">
        <v>259</v>
      </c>
      <c r="G175" s="219"/>
      <c r="H175" s="232">
        <v>1458.5820000000001</v>
      </c>
      <c r="I175" s="223"/>
      <c r="J175" s="219"/>
      <c r="K175" s="219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159</v>
      </c>
      <c r="AU175" s="228" t="s">
        <v>81</v>
      </c>
      <c r="AV175" s="13" t="s">
        <v>81</v>
      </c>
      <c r="AW175" s="13" t="s">
        <v>34</v>
      </c>
      <c r="AX175" s="13" t="s">
        <v>74</v>
      </c>
      <c r="AY175" s="228" t="s">
        <v>150</v>
      </c>
    </row>
    <row r="176" spans="2:65" s="1" customFormat="1" ht="44.25" customHeight="1" x14ac:dyDescent="0.3">
      <c r="B176" s="36"/>
      <c r="C176" s="194" t="s">
        <v>260</v>
      </c>
      <c r="D176" s="194" t="s">
        <v>152</v>
      </c>
      <c r="E176" s="195" t="s">
        <v>261</v>
      </c>
      <c r="F176" s="196" t="s">
        <v>262</v>
      </c>
      <c r="G176" s="197" t="s">
        <v>237</v>
      </c>
      <c r="H176" s="198">
        <v>5</v>
      </c>
      <c r="I176" s="199"/>
      <c r="J176" s="200">
        <f>ROUND(I176*H176,2)</f>
        <v>0</v>
      </c>
      <c r="K176" s="196" t="s">
        <v>19</v>
      </c>
      <c r="L176" s="56"/>
      <c r="M176" s="201" t="s">
        <v>19</v>
      </c>
      <c r="N176" s="202" t="s">
        <v>41</v>
      </c>
      <c r="O176" s="37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9" t="s">
        <v>157</v>
      </c>
      <c r="AT176" s="19" t="s">
        <v>152</v>
      </c>
      <c r="AU176" s="19" t="s">
        <v>81</v>
      </c>
      <c r="AY176" s="19" t="s">
        <v>150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9" t="s">
        <v>74</v>
      </c>
      <c r="BK176" s="205">
        <f>ROUND(I176*H176,2)</f>
        <v>0</v>
      </c>
      <c r="BL176" s="19" t="s">
        <v>157</v>
      </c>
      <c r="BM176" s="19" t="s">
        <v>263</v>
      </c>
    </row>
    <row r="177" spans="2:65" s="13" customFormat="1" ht="13.5" x14ac:dyDescent="0.3">
      <c r="B177" s="218"/>
      <c r="C177" s="219"/>
      <c r="D177" s="229" t="s">
        <v>159</v>
      </c>
      <c r="E177" s="230" t="s">
        <v>19</v>
      </c>
      <c r="F177" s="231" t="s">
        <v>264</v>
      </c>
      <c r="G177" s="219"/>
      <c r="H177" s="232">
        <v>5</v>
      </c>
      <c r="I177" s="223"/>
      <c r="J177" s="219"/>
      <c r="K177" s="219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159</v>
      </c>
      <c r="AU177" s="228" t="s">
        <v>81</v>
      </c>
      <c r="AV177" s="13" t="s">
        <v>81</v>
      </c>
      <c r="AW177" s="13" t="s">
        <v>34</v>
      </c>
      <c r="AX177" s="13" t="s">
        <v>74</v>
      </c>
      <c r="AY177" s="228" t="s">
        <v>150</v>
      </c>
    </row>
    <row r="178" spans="2:65" s="1" customFormat="1" ht="31.5" customHeight="1" x14ac:dyDescent="0.3">
      <c r="B178" s="36"/>
      <c r="C178" s="194" t="s">
        <v>265</v>
      </c>
      <c r="D178" s="194" t="s">
        <v>152</v>
      </c>
      <c r="E178" s="195" t="s">
        <v>266</v>
      </c>
      <c r="F178" s="196" t="s">
        <v>267</v>
      </c>
      <c r="G178" s="197" t="s">
        <v>166</v>
      </c>
      <c r="H178" s="198">
        <v>1120.9259999999999</v>
      </c>
      <c r="I178" s="199"/>
      <c r="J178" s="200">
        <f>ROUND(I178*H178,2)</f>
        <v>0</v>
      </c>
      <c r="K178" s="196" t="s">
        <v>19</v>
      </c>
      <c r="L178" s="56"/>
      <c r="M178" s="201" t="s">
        <v>19</v>
      </c>
      <c r="N178" s="202" t="s">
        <v>41</v>
      </c>
      <c r="O178" s="37"/>
      <c r="P178" s="203">
        <f>O178*H178</f>
        <v>0</v>
      </c>
      <c r="Q178" s="203">
        <v>0</v>
      </c>
      <c r="R178" s="203">
        <f>Q178*H178</f>
        <v>0</v>
      </c>
      <c r="S178" s="203">
        <v>1.4E-2</v>
      </c>
      <c r="T178" s="204">
        <f>S178*H178</f>
        <v>15.692964</v>
      </c>
      <c r="AR178" s="19" t="s">
        <v>157</v>
      </c>
      <c r="AT178" s="19" t="s">
        <v>152</v>
      </c>
      <c r="AU178" s="19" t="s">
        <v>81</v>
      </c>
      <c r="AY178" s="19" t="s">
        <v>150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9" t="s">
        <v>74</v>
      </c>
      <c r="BK178" s="205">
        <f>ROUND(I178*H178,2)</f>
        <v>0</v>
      </c>
      <c r="BL178" s="19" t="s">
        <v>157</v>
      </c>
      <c r="BM178" s="19" t="s">
        <v>268</v>
      </c>
    </row>
    <row r="179" spans="2:65" s="12" customFormat="1" ht="13.5" x14ac:dyDescent="0.3">
      <c r="B179" s="206"/>
      <c r="C179" s="207"/>
      <c r="D179" s="208" t="s">
        <v>159</v>
      </c>
      <c r="E179" s="209" t="s">
        <v>19</v>
      </c>
      <c r="F179" s="210" t="s">
        <v>182</v>
      </c>
      <c r="G179" s="207"/>
      <c r="H179" s="211" t="s">
        <v>19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159</v>
      </c>
      <c r="AU179" s="217" t="s">
        <v>81</v>
      </c>
      <c r="AV179" s="12" t="s">
        <v>74</v>
      </c>
      <c r="AW179" s="12" t="s">
        <v>34</v>
      </c>
      <c r="AX179" s="12" t="s">
        <v>70</v>
      </c>
      <c r="AY179" s="217" t="s">
        <v>150</v>
      </c>
    </row>
    <row r="180" spans="2:65" s="13" customFormat="1" ht="13.5" x14ac:dyDescent="0.3">
      <c r="B180" s="218"/>
      <c r="C180" s="219"/>
      <c r="D180" s="229" t="s">
        <v>159</v>
      </c>
      <c r="E180" s="230" t="s">
        <v>19</v>
      </c>
      <c r="F180" s="231" t="s">
        <v>183</v>
      </c>
      <c r="G180" s="219"/>
      <c r="H180" s="232">
        <v>1120.9259999999999</v>
      </c>
      <c r="I180" s="223"/>
      <c r="J180" s="219"/>
      <c r="K180" s="219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159</v>
      </c>
      <c r="AU180" s="228" t="s">
        <v>81</v>
      </c>
      <c r="AV180" s="13" t="s">
        <v>81</v>
      </c>
      <c r="AW180" s="13" t="s">
        <v>34</v>
      </c>
      <c r="AX180" s="13" t="s">
        <v>74</v>
      </c>
      <c r="AY180" s="228" t="s">
        <v>150</v>
      </c>
    </row>
    <row r="181" spans="2:65" s="1" customFormat="1" ht="31.5" customHeight="1" x14ac:dyDescent="0.3">
      <c r="B181" s="36"/>
      <c r="C181" s="194" t="s">
        <v>269</v>
      </c>
      <c r="D181" s="194" t="s">
        <v>152</v>
      </c>
      <c r="E181" s="195" t="s">
        <v>270</v>
      </c>
      <c r="F181" s="196" t="s">
        <v>271</v>
      </c>
      <c r="G181" s="197" t="s">
        <v>166</v>
      </c>
      <c r="H181" s="198">
        <v>15</v>
      </c>
      <c r="I181" s="199"/>
      <c r="J181" s="200">
        <f>ROUND(I181*H181,2)</f>
        <v>0</v>
      </c>
      <c r="K181" s="196" t="s">
        <v>19</v>
      </c>
      <c r="L181" s="56"/>
      <c r="M181" s="201" t="s">
        <v>19</v>
      </c>
      <c r="N181" s="202" t="s">
        <v>41</v>
      </c>
      <c r="O181" s="37"/>
      <c r="P181" s="203">
        <f>O181*H181</f>
        <v>0</v>
      </c>
      <c r="Q181" s="203">
        <v>0</v>
      </c>
      <c r="R181" s="203">
        <f>Q181*H181</f>
        <v>0</v>
      </c>
      <c r="S181" s="203">
        <v>1.6E-2</v>
      </c>
      <c r="T181" s="204">
        <f>S181*H181</f>
        <v>0.24</v>
      </c>
      <c r="AR181" s="19" t="s">
        <v>157</v>
      </c>
      <c r="AT181" s="19" t="s">
        <v>152</v>
      </c>
      <c r="AU181" s="19" t="s">
        <v>81</v>
      </c>
      <c r="AY181" s="19" t="s">
        <v>150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9" t="s">
        <v>74</v>
      </c>
      <c r="BK181" s="205">
        <f>ROUND(I181*H181,2)</f>
        <v>0</v>
      </c>
      <c r="BL181" s="19" t="s">
        <v>157</v>
      </c>
      <c r="BM181" s="19" t="s">
        <v>272</v>
      </c>
    </row>
    <row r="182" spans="2:65" s="13" customFormat="1" ht="13.5" x14ac:dyDescent="0.3">
      <c r="B182" s="218"/>
      <c r="C182" s="219"/>
      <c r="D182" s="229" t="s">
        <v>159</v>
      </c>
      <c r="E182" s="230" t="s">
        <v>19</v>
      </c>
      <c r="F182" s="231" t="s">
        <v>273</v>
      </c>
      <c r="G182" s="219"/>
      <c r="H182" s="232">
        <v>15</v>
      </c>
      <c r="I182" s="223"/>
      <c r="J182" s="219"/>
      <c r="K182" s="219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159</v>
      </c>
      <c r="AU182" s="228" t="s">
        <v>81</v>
      </c>
      <c r="AV182" s="13" t="s">
        <v>81</v>
      </c>
      <c r="AW182" s="13" t="s">
        <v>34</v>
      </c>
      <c r="AX182" s="13" t="s">
        <v>74</v>
      </c>
      <c r="AY182" s="228" t="s">
        <v>150</v>
      </c>
    </row>
    <row r="183" spans="2:65" s="1" customFormat="1" ht="31.5" customHeight="1" x14ac:dyDescent="0.3">
      <c r="B183" s="36"/>
      <c r="C183" s="194" t="s">
        <v>7</v>
      </c>
      <c r="D183" s="194" t="s">
        <v>152</v>
      </c>
      <c r="E183" s="195" t="s">
        <v>274</v>
      </c>
      <c r="F183" s="196" t="s">
        <v>275</v>
      </c>
      <c r="G183" s="197" t="s">
        <v>206</v>
      </c>
      <c r="H183" s="198">
        <v>1</v>
      </c>
      <c r="I183" s="199"/>
      <c r="J183" s="200">
        <f>ROUND(I183*H183,2)</f>
        <v>0</v>
      </c>
      <c r="K183" s="196" t="s">
        <v>19</v>
      </c>
      <c r="L183" s="56"/>
      <c r="M183" s="201" t="s">
        <v>19</v>
      </c>
      <c r="N183" s="202" t="s">
        <v>41</v>
      </c>
      <c r="O183" s="37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AR183" s="19" t="s">
        <v>157</v>
      </c>
      <c r="AT183" s="19" t="s">
        <v>152</v>
      </c>
      <c r="AU183" s="19" t="s">
        <v>81</v>
      </c>
      <c r="AY183" s="19" t="s">
        <v>150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9" t="s">
        <v>74</v>
      </c>
      <c r="BK183" s="205">
        <f>ROUND(I183*H183,2)</f>
        <v>0</v>
      </c>
      <c r="BL183" s="19" t="s">
        <v>157</v>
      </c>
      <c r="BM183" s="19" t="s">
        <v>276</v>
      </c>
    </row>
    <row r="184" spans="2:65" s="11" customFormat="1" ht="29.85" customHeight="1" x14ac:dyDescent="0.3">
      <c r="B184" s="177"/>
      <c r="C184" s="178"/>
      <c r="D184" s="191" t="s">
        <v>69</v>
      </c>
      <c r="E184" s="192" t="s">
        <v>277</v>
      </c>
      <c r="F184" s="192" t="s">
        <v>278</v>
      </c>
      <c r="G184" s="178"/>
      <c r="H184" s="178"/>
      <c r="I184" s="181"/>
      <c r="J184" s="193">
        <f>BK184</f>
        <v>0</v>
      </c>
      <c r="K184" s="178"/>
      <c r="L184" s="183"/>
      <c r="M184" s="184"/>
      <c r="N184" s="185"/>
      <c r="O184" s="185"/>
      <c r="P184" s="186">
        <f>SUM(P185:P189)</f>
        <v>0</v>
      </c>
      <c r="Q184" s="185"/>
      <c r="R184" s="186">
        <f>SUM(R185:R189)</f>
        <v>0</v>
      </c>
      <c r="S184" s="185"/>
      <c r="T184" s="187">
        <f>SUM(T185:T189)</f>
        <v>0</v>
      </c>
      <c r="AR184" s="188" t="s">
        <v>74</v>
      </c>
      <c r="AT184" s="189" t="s">
        <v>69</v>
      </c>
      <c r="AU184" s="189" t="s">
        <v>74</v>
      </c>
      <c r="AY184" s="188" t="s">
        <v>150</v>
      </c>
      <c r="BK184" s="190">
        <f>SUM(BK185:BK189)</f>
        <v>0</v>
      </c>
    </row>
    <row r="185" spans="2:65" s="1" customFormat="1" ht="31.5" customHeight="1" x14ac:dyDescent="0.3">
      <c r="B185" s="36"/>
      <c r="C185" s="194" t="s">
        <v>279</v>
      </c>
      <c r="D185" s="194" t="s">
        <v>152</v>
      </c>
      <c r="E185" s="195" t="s">
        <v>280</v>
      </c>
      <c r="F185" s="196" t="s">
        <v>281</v>
      </c>
      <c r="G185" s="197" t="s">
        <v>282</v>
      </c>
      <c r="H185" s="198">
        <v>17.303999999999998</v>
      </c>
      <c r="I185" s="199"/>
      <c r="J185" s="200">
        <f>ROUND(I185*H185,2)</f>
        <v>0</v>
      </c>
      <c r="K185" s="196" t="s">
        <v>19</v>
      </c>
      <c r="L185" s="56"/>
      <c r="M185" s="201" t="s">
        <v>19</v>
      </c>
      <c r="N185" s="202" t="s">
        <v>41</v>
      </c>
      <c r="O185" s="37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9" t="s">
        <v>157</v>
      </c>
      <c r="AT185" s="19" t="s">
        <v>152</v>
      </c>
      <c r="AU185" s="19" t="s">
        <v>81</v>
      </c>
      <c r="AY185" s="19" t="s">
        <v>150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9" t="s">
        <v>74</v>
      </c>
      <c r="BK185" s="205">
        <f>ROUND(I185*H185,2)</f>
        <v>0</v>
      </c>
      <c r="BL185" s="19" t="s">
        <v>157</v>
      </c>
      <c r="BM185" s="19" t="s">
        <v>283</v>
      </c>
    </row>
    <row r="186" spans="2:65" s="1" customFormat="1" ht="22.5" customHeight="1" x14ac:dyDescent="0.3">
      <c r="B186" s="36"/>
      <c r="C186" s="194" t="s">
        <v>284</v>
      </c>
      <c r="D186" s="194" t="s">
        <v>152</v>
      </c>
      <c r="E186" s="195" t="s">
        <v>285</v>
      </c>
      <c r="F186" s="196" t="s">
        <v>286</v>
      </c>
      <c r="G186" s="197" t="s">
        <v>282</v>
      </c>
      <c r="H186" s="198">
        <v>17.303999999999998</v>
      </c>
      <c r="I186" s="199"/>
      <c r="J186" s="200">
        <f>ROUND(I186*H186,2)</f>
        <v>0</v>
      </c>
      <c r="K186" s="196" t="s">
        <v>19</v>
      </c>
      <c r="L186" s="56"/>
      <c r="M186" s="201" t="s">
        <v>19</v>
      </c>
      <c r="N186" s="202" t="s">
        <v>41</v>
      </c>
      <c r="O186" s="37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AR186" s="19" t="s">
        <v>157</v>
      </c>
      <c r="AT186" s="19" t="s">
        <v>152</v>
      </c>
      <c r="AU186" s="19" t="s">
        <v>81</v>
      </c>
      <c r="AY186" s="19" t="s">
        <v>150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9" t="s">
        <v>74</v>
      </c>
      <c r="BK186" s="205">
        <f>ROUND(I186*H186,2)</f>
        <v>0</v>
      </c>
      <c r="BL186" s="19" t="s">
        <v>157</v>
      </c>
      <c r="BM186" s="19" t="s">
        <v>287</v>
      </c>
    </row>
    <row r="187" spans="2:65" s="1" customFormat="1" ht="22.5" customHeight="1" x14ac:dyDescent="0.3">
      <c r="B187" s="36"/>
      <c r="C187" s="194" t="s">
        <v>288</v>
      </c>
      <c r="D187" s="194" t="s">
        <v>152</v>
      </c>
      <c r="E187" s="195" t="s">
        <v>289</v>
      </c>
      <c r="F187" s="196" t="s">
        <v>290</v>
      </c>
      <c r="G187" s="197" t="s">
        <v>282</v>
      </c>
      <c r="H187" s="198">
        <v>337.87700000000001</v>
      </c>
      <c r="I187" s="199"/>
      <c r="J187" s="200">
        <f>ROUND(I187*H187,2)</f>
        <v>0</v>
      </c>
      <c r="K187" s="196" t="s">
        <v>19</v>
      </c>
      <c r="L187" s="56"/>
      <c r="M187" s="201" t="s">
        <v>19</v>
      </c>
      <c r="N187" s="202" t="s">
        <v>41</v>
      </c>
      <c r="O187" s="37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AR187" s="19" t="s">
        <v>157</v>
      </c>
      <c r="AT187" s="19" t="s">
        <v>152</v>
      </c>
      <c r="AU187" s="19" t="s">
        <v>81</v>
      </c>
      <c r="AY187" s="19" t="s">
        <v>150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9" t="s">
        <v>74</v>
      </c>
      <c r="BK187" s="205">
        <f>ROUND(I187*H187,2)</f>
        <v>0</v>
      </c>
      <c r="BL187" s="19" t="s">
        <v>157</v>
      </c>
      <c r="BM187" s="19" t="s">
        <v>291</v>
      </c>
    </row>
    <row r="188" spans="2:65" s="13" customFormat="1" ht="13.5" x14ac:dyDescent="0.3">
      <c r="B188" s="218"/>
      <c r="C188" s="219"/>
      <c r="D188" s="229" t="s">
        <v>159</v>
      </c>
      <c r="E188" s="230" t="s">
        <v>19</v>
      </c>
      <c r="F188" s="231" t="s">
        <v>292</v>
      </c>
      <c r="G188" s="219"/>
      <c r="H188" s="232">
        <v>337.87700000000001</v>
      </c>
      <c r="I188" s="223"/>
      <c r="J188" s="219"/>
      <c r="K188" s="219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159</v>
      </c>
      <c r="AU188" s="228" t="s">
        <v>81</v>
      </c>
      <c r="AV188" s="13" t="s">
        <v>81</v>
      </c>
      <c r="AW188" s="13" t="s">
        <v>34</v>
      </c>
      <c r="AX188" s="13" t="s">
        <v>74</v>
      </c>
      <c r="AY188" s="228" t="s">
        <v>150</v>
      </c>
    </row>
    <row r="189" spans="2:65" s="1" customFormat="1" ht="22.5" customHeight="1" x14ac:dyDescent="0.3">
      <c r="B189" s="36"/>
      <c r="C189" s="194" t="s">
        <v>293</v>
      </c>
      <c r="D189" s="194" t="s">
        <v>152</v>
      </c>
      <c r="E189" s="195" t="s">
        <v>294</v>
      </c>
      <c r="F189" s="196" t="s">
        <v>295</v>
      </c>
      <c r="G189" s="197" t="s">
        <v>282</v>
      </c>
      <c r="H189" s="198">
        <v>17.303999999999998</v>
      </c>
      <c r="I189" s="199"/>
      <c r="J189" s="200">
        <f>ROUND(I189*H189,2)</f>
        <v>0</v>
      </c>
      <c r="K189" s="196" t="s">
        <v>19</v>
      </c>
      <c r="L189" s="56"/>
      <c r="M189" s="201" t="s">
        <v>19</v>
      </c>
      <c r="N189" s="202" t="s">
        <v>41</v>
      </c>
      <c r="O189" s="37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AR189" s="19" t="s">
        <v>157</v>
      </c>
      <c r="AT189" s="19" t="s">
        <v>152</v>
      </c>
      <c r="AU189" s="19" t="s">
        <v>81</v>
      </c>
      <c r="AY189" s="19" t="s">
        <v>150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9" t="s">
        <v>74</v>
      </c>
      <c r="BK189" s="205">
        <f>ROUND(I189*H189,2)</f>
        <v>0</v>
      </c>
      <c r="BL189" s="19" t="s">
        <v>157</v>
      </c>
      <c r="BM189" s="19" t="s">
        <v>296</v>
      </c>
    </row>
    <row r="190" spans="2:65" s="11" customFormat="1" ht="37.35" customHeight="1" x14ac:dyDescent="0.35">
      <c r="B190" s="177"/>
      <c r="C190" s="178"/>
      <c r="D190" s="191" t="s">
        <v>69</v>
      </c>
      <c r="E190" s="257" t="s">
        <v>297</v>
      </c>
      <c r="F190" s="257" t="s">
        <v>298</v>
      </c>
      <c r="G190" s="178"/>
      <c r="H190" s="178"/>
      <c r="I190" s="181"/>
      <c r="J190" s="258">
        <f>BK190</f>
        <v>0</v>
      </c>
      <c r="K190" s="178"/>
      <c r="L190" s="183"/>
      <c r="M190" s="184"/>
      <c r="N190" s="185"/>
      <c r="O190" s="185"/>
      <c r="P190" s="186">
        <f>SUM(P191:P192)</f>
        <v>0</v>
      </c>
      <c r="Q190" s="185"/>
      <c r="R190" s="186">
        <f>SUM(R191:R192)</f>
        <v>0</v>
      </c>
      <c r="S190" s="185"/>
      <c r="T190" s="187">
        <f>SUM(T191:T192)</f>
        <v>0.15102000000000002</v>
      </c>
      <c r="AR190" s="188" t="s">
        <v>81</v>
      </c>
      <c r="AT190" s="189" t="s">
        <v>69</v>
      </c>
      <c r="AU190" s="189" t="s">
        <v>70</v>
      </c>
      <c r="AY190" s="188" t="s">
        <v>150</v>
      </c>
      <c r="BK190" s="190">
        <f>SUM(BK191:BK192)</f>
        <v>0</v>
      </c>
    </row>
    <row r="191" spans="2:65" s="1" customFormat="1" ht="22.5" customHeight="1" x14ac:dyDescent="0.3">
      <c r="B191" s="36"/>
      <c r="C191" s="194" t="s">
        <v>299</v>
      </c>
      <c r="D191" s="194" t="s">
        <v>152</v>
      </c>
      <c r="E191" s="195" t="s">
        <v>300</v>
      </c>
      <c r="F191" s="196" t="s">
        <v>301</v>
      </c>
      <c r="G191" s="197" t="s">
        <v>237</v>
      </c>
      <c r="H191" s="198">
        <v>6</v>
      </c>
      <c r="I191" s="199"/>
      <c r="J191" s="200">
        <f>ROUND(I191*H191,2)</f>
        <v>0</v>
      </c>
      <c r="K191" s="196" t="s">
        <v>156</v>
      </c>
      <c r="L191" s="56"/>
      <c r="M191" s="201" t="s">
        <v>19</v>
      </c>
      <c r="N191" s="202" t="s">
        <v>41</v>
      </c>
      <c r="O191" s="37"/>
      <c r="P191" s="203">
        <f>O191*H191</f>
        <v>0</v>
      </c>
      <c r="Q191" s="203">
        <v>0</v>
      </c>
      <c r="R191" s="203">
        <f>Q191*H191</f>
        <v>0</v>
      </c>
      <c r="S191" s="203">
        <v>2.5170000000000001E-2</v>
      </c>
      <c r="T191" s="204">
        <f>S191*H191</f>
        <v>0.15102000000000002</v>
      </c>
      <c r="AR191" s="19" t="s">
        <v>246</v>
      </c>
      <c r="AT191" s="19" t="s">
        <v>152</v>
      </c>
      <c r="AU191" s="19" t="s">
        <v>74</v>
      </c>
      <c r="AY191" s="19" t="s">
        <v>150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9" t="s">
        <v>74</v>
      </c>
      <c r="BK191" s="205">
        <f>ROUND(I191*H191,2)</f>
        <v>0</v>
      </c>
      <c r="BL191" s="19" t="s">
        <v>246</v>
      </c>
      <c r="BM191" s="19" t="s">
        <v>302</v>
      </c>
    </row>
    <row r="192" spans="2:65" s="13" customFormat="1" ht="13.5" x14ac:dyDescent="0.3">
      <c r="B192" s="218"/>
      <c r="C192" s="219"/>
      <c r="D192" s="208" t="s">
        <v>159</v>
      </c>
      <c r="E192" s="220" t="s">
        <v>19</v>
      </c>
      <c r="F192" s="221" t="s">
        <v>162</v>
      </c>
      <c r="G192" s="219"/>
      <c r="H192" s="222">
        <v>6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159</v>
      </c>
      <c r="AU192" s="228" t="s">
        <v>74</v>
      </c>
      <c r="AV192" s="13" t="s">
        <v>81</v>
      </c>
      <c r="AW192" s="13" t="s">
        <v>34</v>
      </c>
      <c r="AX192" s="13" t="s">
        <v>74</v>
      </c>
      <c r="AY192" s="228" t="s">
        <v>150</v>
      </c>
    </row>
    <row r="193" spans="2:65" s="11" customFormat="1" ht="37.35" customHeight="1" x14ac:dyDescent="0.35">
      <c r="B193" s="177"/>
      <c r="C193" s="178"/>
      <c r="D193" s="179" t="s">
        <v>69</v>
      </c>
      <c r="E193" s="180" t="s">
        <v>303</v>
      </c>
      <c r="F193" s="180" t="s">
        <v>304</v>
      </c>
      <c r="G193" s="178"/>
      <c r="H193" s="178"/>
      <c r="I193" s="181"/>
      <c r="J193" s="182">
        <f>BK193</f>
        <v>0</v>
      </c>
      <c r="K193" s="178"/>
      <c r="L193" s="183"/>
      <c r="M193" s="184"/>
      <c r="N193" s="185"/>
      <c r="O193" s="185"/>
      <c r="P193" s="186">
        <f>P194+P196+P228+P333+P340+P368</f>
        <v>0</v>
      </c>
      <c r="Q193" s="185"/>
      <c r="R193" s="186">
        <f>R194+R196+R228+R333+R340+R368</f>
        <v>1.5389222599999999</v>
      </c>
      <c r="S193" s="185"/>
      <c r="T193" s="187">
        <f>T194+T196+T228+T333+T340+T368</f>
        <v>1.1154580000000001</v>
      </c>
      <c r="AR193" s="188" t="s">
        <v>81</v>
      </c>
      <c r="AT193" s="189" t="s">
        <v>69</v>
      </c>
      <c r="AU193" s="189" t="s">
        <v>70</v>
      </c>
      <c r="AY193" s="188" t="s">
        <v>150</v>
      </c>
      <c r="BK193" s="190">
        <f>BK194+BK196+BK228+BK333+BK340+BK368</f>
        <v>0</v>
      </c>
    </row>
    <row r="194" spans="2:65" s="11" customFormat="1" ht="19.899999999999999" customHeight="1" x14ac:dyDescent="0.3">
      <c r="B194" s="177"/>
      <c r="C194" s="178"/>
      <c r="D194" s="191" t="s">
        <v>69</v>
      </c>
      <c r="E194" s="192" t="s">
        <v>305</v>
      </c>
      <c r="F194" s="192" t="s">
        <v>306</v>
      </c>
      <c r="G194" s="178"/>
      <c r="H194" s="178"/>
      <c r="I194" s="181"/>
      <c r="J194" s="193">
        <f>BK194</f>
        <v>0</v>
      </c>
      <c r="K194" s="178"/>
      <c r="L194" s="183"/>
      <c r="M194" s="184"/>
      <c r="N194" s="185"/>
      <c r="O194" s="185"/>
      <c r="P194" s="186">
        <f>P195</f>
        <v>0</v>
      </c>
      <c r="Q194" s="185"/>
      <c r="R194" s="186">
        <f>R195</f>
        <v>0</v>
      </c>
      <c r="S194" s="185"/>
      <c r="T194" s="187">
        <f>T195</f>
        <v>0</v>
      </c>
      <c r="AR194" s="188" t="s">
        <v>74</v>
      </c>
      <c r="AT194" s="189" t="s">
        <v>69</v>
      </c>
      <c r="AU194" s="189" t="s">
        <v>74</v>
      </c>
      <c r="AY194" s="188" t="s">
        <v>150</v>
      </c>
      <c r="BK194" s="190">
        <f>BK195</f>
        <v>0</v>
      </c>
    </row>
    <row r="195" spans="2:65" s="1" customFormat="1" ht="22.5" customHeight="1" x14ac:dyDescent="0.3">
      <c r="B195" s="36"/>
      <c r="C195" s="194" t="s">
        <v>307</v>
      </c>
      <c r="D195" s="194" t="s">
        <v>152</v>
      </c>
      <c r="E195" s="195" t="s">
        <v>308</v>
      </c>
      <c r="F195" s="196" t="s">
        <v>309</v>
      </c>
      <c r="G195" s="197" t="s">
        <v>282</v>
      </c>
      <c r="H195" s="198">
        <v>9.5980000000000008</v>
      </c>
      <c r="I195" s="199"/>
      <c r="J195" s="200">
        <f>ROUND(I195*H195,2)</f>
        <v>0</v>
      </c>
      <c r="K195" s="196" t="s">
        <v>19</v>
      </c>
      <c r="L195" s="56"/>
      <c r="M195" s="201" t="s">
        <v>19</v>
      </c>
      <c r="N195" s="202" t="s">
        <v>41</v>
      </c>
      <c r="O195" s="37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AR195" s="19" t="s">
        <v>157</v>
      </c>
      <c r="AT195" s="19" t="s">
        <v>152</v>
      </c>
      <c r="AU195" s="19" t="s">
        <v>81</v>
      </c>
      <c r="AY195" s="19" t="s">
        <v>150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9" t="s">
        <v>74</v>
      </c>
      <c r="BK195" s="205">
        <f>ROUND(I195*H195,2)</f>
        <v>0</v>
      </c>
      <c r="BL195" s="19" t="s">
        <v>157</v>
      </c>
      <c r="BM195" s="19" t="s">
        <v>310</v>
      </c>
    </row>
    <row r="196" spans="2:65" s="11" customFormat="1" ht="29.85" customHeight="1" x14ac:dyDescent="0.3">
      <c r="B196" s="177"/>
      <c r="C196" s="178"/>
      <c r="D196" s="191" t="s">
        <v>69</v>
      </c>
      <c r="E196" s="192" t="s">
        <v>311</v>
      </c>
      <c r="F196" s="192" t="s">
        <v>312</v>
      </c>
      <c r="G196" s="178"/>
      <c r="H196" s="178"/>
      <c r="I196" s="181"/>
      <c r="J196" s="193">
        <f>BK196</f>
        <v>0</v>
      </c>
      <c r="K196" s="178"/>
      <c r="L196" s="183"/>
      <c r="M196" s="184"/>
      <c r="N196" s="185"/>
      <c r="O196" s="185"/>
      <c r="P196" s="186">
        <f>SUM(P197:P227)</f>
        <v>0</v>
      </c>
      <c r="Q196" s="185"/>
      <c r="R196" s="186">
        <f>SUM(R197:R227)</f>
        <v>1.5277129999999999</v>
      </c>
      <c r="S196" s="185"/>
      <c r="T196" s="187">
        <f>SUM(T197:T227)</f>
        <v>1.1154580000000001</v>
      </c>
      <c r="AR196" s="188" t="s">
        <v>81</v>
      </c>
      <c r="AT196" s="189" t="s">
        <v>69</v>
      </c>
      <c r="AU196" s="189" t="s">
        <v>74</v>
      </c>
      <c r="AY196" s="188" t="s">
        <v>150</v>
      </c>
      <c r="BK196" s="190">
        <f>SUM(BK197:BK227)</f>
        <v>0</v>
      </c>
    </row>
    <row r="197" spans="2:65" s="1" customFormat="1" ht="31.5" customHeight="1" x14ac:dyDescent="0.3">
      <c r="B197" s="36"/>
      <c r="C197" s="194" t="s">
        <v>313</v>
      </c>
      <c r="D197" s="194" t="s">
        <v>152</v>
      </c>
      <c r="E197" s="195" t="s">
        <v>314</v>
      </c>
      <c r="F197" s="196" t="s">
        <v>315</v>
      </c>
      <c r="G197" s="197" t="s">
        <v>155</v>
      </c>
      <c r="H197" s="198">
        <v>141.6</v>
      </c>
      <c r="I197" s="199"/>
      <c r="J197" s="200">
        <f>ROUND(I197*H197,2)</f>
        <v>0</v>
      </c>
      <c r="K197" s="196" t="s">
        <v>19</v>
      </c>
      <c r="L197" s="56"/>
      <c r="M197" s="201" t="s">
        <v>19</v>
      </c>
      <c r="N197" s="202" t="s">
        <v>41</v>
      </c>
      <c r="O197" s="37"/>
      <c r="P197" s="203">
        <f>O197*H197</f>
        <v>0</v>
      </c>
      <c r="Q197" s="203">
        <v>0</v>
      </c>
      <c r="R197" s="203">
        <f>Q197*H197</f>
        <v>0</v>
      </c>
      <c r="S197" s="203">
        <v>1.67E-3</v>
      </c>
      <c r="T197" s="204">
        <f>S197*H197</f>
        <v>0.23647199999999999</v>
      </c>
      <c r="AR197" s="19" t="s">
        <v>246</v>
      </c>
      <c r="AT197" s="19" t="s">
        <v>152</v>
      </c>
      <c r="AU197" s="19" t="s">
        <v>81</v>
      </c>
      <c r="AY197" s="19" t="s">
        <v>150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9" t="s">
        <v>74</v>
      </c>
      <c r="BK197" s="205">
        <f>ROUND(I197*H197,2)</f>
        <v>0</v>
      </c>
      <c r="BL197" s="19" t="s">
        <v>246</v>
      </c>
      <c r="BM197" s="19" t="s">
        <v>316</v>
      </c>
    </row>
    <row r="198" spans="2:65" s="12" customFormat="1" ht="13.5" x14ac:dyDescent="0.3">
      <c r="B198" s="206"/>
      <c r="C198" s="207"/>
      <c r="D198" s="208" t="s">
        <v>159</v>
      </c>
      <c r="E198" s="209" t="s">
        <v>19</v>
      </c>
      <c r="F198" s="210" t="s">
        <v>317</v>
      </c>
      <c r="G198" s="207"/>
      <c r="H198" s="211" t="s">
        <v>19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159</v>
      </c>
      <c r="AU198" s="217" t="s">
        <v>81</v>
      </c>
      <c r="AV198" s="12" t="s">
        <v>74</v>
      </c>
      <c r="AW198" s="12" t="s">
        <v>34</v>
      </c>
      <c r="AX198" s="12" t="s">
        <v>70</v>
      </c>
      <c r="AY198" s="217" t="s">
        <v>150</v>
      </c>
    </row>
    <row r="199" spans="2:65" s="13" customFormat="1" ht="13.5" x14ac:dyDescent="0.3">
      <c r="B199" s="218"/>
      <c r="C199" s="219"/>
      <c r="D199" s="229" t="s">
        <v>159</v>
      </c>
      <c r="E199" s="230" t="s">
        <v>19</v>
      </c>
      <c r="F199" s="231" t="s">
        <v>318</v>
      </c>
      <c r="G199" s="219"/>
      <c r="H199" s="232">
        <v>141.6</v>
      </c>
      <c r="I199" s="223"/>
      <c r="J199" s="219"/>
      <c r="K199" s="219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159</v>
      </c>
      <c r="AU199" s="228" t="s">
        <v>81</v>
      </c>
      <c r="AV199" s="13" t="s">
        <v>81</v>
      </c>
      <c r="AW199" s="13" t="s">
        <v>34</v>
      </c>
      <c r="AX199" s="13" t="s">
        <v>74</v>
      </c>
      <c r="AY199" s="228" t="s">
        <v>150</v>
      </c>
    </row>
    <row r="200" spans="2:65" s="1" customFormat="1" ht="31.5" customHeight="1" x14ac:dyDescent="0.3">
      <c r="B200" s="36"/>
      <c r="C200" s="194" t="s">
        <v>319</v>
      </c>
      <c r="D200" s="194" t="s">
        <v>152</v>
      </c>
      <c r="E200" s="195" t="s">
        <v>320</v>
      </c>
      <c r="F200" s="196" t="s">
        <v>321</v>
      </c>
      <c r="G200" s="197" t="s">
        <v>155</v>
      </c>
      <c r="H200" s="198">
        <v>227.2</v>
      </c>
      <c r="I200" s="199"/>
      <c r="J200" s="200">
        <f>ROUND(I200*H200,2)</f>
        <v>0</v>
      </c>
      <c r="K200" s="196" t="s">
        <v>19</v>
      </c>
      <c r="L200" s="56"/>
      <c r="M200" s="201" t="s">
        <v>19</v>
      </c>
      <c r="N200" s="202" t="s">
        <v>41</v>
      </c>
      <c r="O200" s="37"/>
      <c r="P200" s="203">
        <f>O200*H200</f>
        <v>0</v>
      </c>
      <c r="Q200" s="203">
        <v>0</v>
      </c>
      <c r="R200" s="203">
        <f>Q200*H200</f>
        <v>0</v>
      </c>
      <c r="S200" s="203">
        <v>2.2300000000000002E-3</v>
      </c>
      <c r="T200" s="204">
        <f>S200*H200</f>
        <v>0.506656</v>
      </c>
      <c r="AR200" s="19" t="s">
        <v>246</v>
      </c>
      <c r="AT200" s="19" t="s">
        <v>152</v>
      </c>
      <c r="AU200" s="19" t="s">
        <v>81</v>
      </c>
      <c r="AY200" s="19" t="s">
        <v>150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9" t="s">
        <v>74</v>
      </c>
      <c r="BK200" s="205">
        <f>ROUND(I200*H200,2)</f>
        <v>0</v>
      </c>
      <c r="BL200" s="19" t="s">
        <v>246</v>
      </c>
      <c r="BM200" s="19" t="s">
        <v>322</v>
      </c>
    </row>
    <row r="201" spans="2:65" s="12" customFormat="1" ht="13.5" x14ac:dyDescent="0.3">
      <c r="B201" s="206"/>
      <c r="C201" s="207"/>
      <c r="D201" s="208" t="s">
        <v>159</v>
      </c>
      <c r="E201" s="209" t="s">
        <v>19</v>
      </c>
      <c r="F201" s="210" t="s">
        <v>323</v>
      </c>
      <c r="G201" s="207"/>
      <c r="H201" s="211" t="s">
        <v>19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159</v>
      </c>
      <c r="AU201" s="217" t="s">
        <v>81</v>
      </c>
      <c r="AV201" s="12" t="s">
        <v>74</v>
      </c>
      <c r="AW201" s="12" t="s">
        <v>34</v>
      </c>
      <c r="AX201" s="12" t="s">
        <v>70</v>
      </c>
      <c r="AY201" s="217" t="s">
        <v>150</v>
      </c>
    </row>
    <row r="202" spans="2:65" s="13" customFormat="1" ht="13.5" x14ac:dyDescent="0.3">
      <c r="B202" s="218"/>
      <c r="C202" s="219"/>
      <c r="D202" s="229" t="s">
        <v>159</v>
      </c>
      <c r="E202" s="230" t="s">
        <v>19</v>
      </c>
      <c r="F202" s="231" t="s">
        <v>324</v>
      </c>
      <c r="G202" s="219"/>
      <c r="H202" s="232">
        <v>227.2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159</v>
      </c>
      <c r="AU202" s="228" t="s">
        <v>81</v>
      </c>
      <c r="AV202" s="13" t="s">
        <v>81</v>
      </c>
      <c r="AW202" s="13" t="s">
        <v>34</v>
      </c>
      <c r="AX202" s="13" t="s">
        <v>74</v>
      </c>
      <c r="AY202" s="228" t="s">
        <v>150</v>
      </c>
    </row>
    <row r="203" spans="2:65" s="1" customFormat="1" ht="31.5" customHeight="1" x14ac:dyDescent="0.3">
      <c r="B203" s="36"/>
      <c r="C203" s="194" t="s">
        <v>325</v>
      </c>
      <c r="D203" s="194" t="s">
        <v>152</v>
      </c>
      <c r="E203" s="195" t="s">
        <v>326</v>
      </c>
      <c r="F203" s="196" t="s">
        <v>327</v>
      </c>
      <c r="G203" s="197" t="s">
        <v>155</v>
      </c>
      <c r="H203" s="198">
        <v>94.5</v>
      </c>
      <c r="I203" s="199"/>
      <c r="J203" s="200">
        <f>ROUND(I203*H203,2)</f>
        <v>0</v>
      </c>
      <c r="K203" s="196" t="s">
        <v>19</v>
      </c>
      <c r="L203" s="56"/>
      <c r="M203" s="201" t="s">
        <v>19</v>
      </c>
      <c r="N203" s="202" t="s">
        <v>41</v>
      </c>
      <c r="O203" s="37"/>
      <c r="P203" s="203">
        <f>O203*H203</f>
        <v>0</v>
      </c>
      <c r="Q203" s="203">
        <v>0</v>
      </c>
      <c r="R203" s="203">
        <f>Q203*H203</f>
        <v>0</v>
      </c>
      <c r="S203" s="203">
        <v>3.9399999999999999E-3</v>
      </c>
      <c r="T203" s="204">
        <f>S203*H203</f>
        <v>0.37232999999999999</v>
      </c>
      <c r="AR203" s="19" t="s">
        <v>246</v>
      </c>
      <c r="AT203" s="19" t="s">
        <v>152</v>
      </c>
      <c r="AU203" s="19" t="s">
        <v>81</v>
      </c>
      <c r="AY203" s="19" t="s">
        <v>150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9" t="s">
        <v>74</v>
      </c>
      <c r="BK203" s="205">
        <f>ROUND(I203*H203,2)</f>
        <v>0</v>
      </c>
      <c r="BL203" s="19" t="s">
        <v>246</v>
      </c>
      <c r="BM203" s="19" t="s">
        <v>328</v>
      </c>
    </row>
    <row r="204" spans="2:65" s="12" customFormat="1" ht="13.5" x14ac:dyDescent="0.3">
      <c r="B204" s="206"/>
      <c r="C204" s="207"/>
      <c r="D204" s="208" t="s">
        <v>159</v>
      </c>
      <c r="E204" s="209" t="s">
        <v>19</v>
      </c>
      <c r="F204" s="210" t="s">
        <v>329</v>
      </c>
      <c r="G204" s="207"/>
      <c r="H204" s="211" t="s">
        <v>19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159</v>
      </c>
      <c r="AU204" s="217" t="s">
        <v>81</v>
      </c>
      <c r="AV204" s="12" t="s">
        <v>74</v>
      </c>
      <c r="AW204" s="12" t="s">
        <v>34</v>
      </c>
      <c r="AX204" s="12" t="s">
        <v>70</v>
      </c>
      <c r="AY204" s="217" t="s">
        <v>150</v>
      </c>
    </row>
    <row r="205" spans="2:65" s="13" customFormat="1" ht="13.5" x14ac:dyDescent="0.3">
      <c r="B205" s="218"/>
      <c r="C205" s="219"/>
      <c r="D205" s="229" t="s">
        <v>159</v>
      </c>
      <c r="E205" s="230" t="s">
        <v>19</v>
      </c>
      <c r="F205" s="231" t="s">
        <v>330</v>
      </c>
      <c r="G205" s="219"/>
      <c r="H205" s="232">
        <v>94.5</v>
      </c>
      <c r="I205" s="223"/>
      <c r="J205" s="219"/>
      <c r="K205" s="219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159</v>
      </c>
      <c r="AU205" s="228" t="s">
        <v>81</v>
      </c>
      <c r="AV205" s="13" t="s">
        <v>81</v>
      </c>
      <c r="AW205" s="13" t="s">
        <v>34</v>
      </c>
      <c r="AX205" s="13" t="s">
        <v>74</v>
      </c>
      <c r="AY205" s="228" t="s">
        <v>150</v>
      </c>
    </row>
    <row r="206" spans="2:65" s="1" customFormat="1" ht="44.25" customHeight="1" x14ac:dyDescent="0.3">
      <c r="B206" s="36"/>
      <c r="C206" s="194" t="s">
        <v>331</v>
      </c>
      <c r="D206" s="194" t="s">
        <v>152</v>
      </c>
      <c r="E206" s="195" t="s">
        <v>332</v>
      </c>
      <c r="F206" s="196" t="s">
        <v>333</v>
      </c>
      <c r="G206" s="197" t="s">
        <v>155</v>
      </c>
      <c r="H206" s="198">
        <v>141.6</v>
      </c>
      <c r="I206" s="199"/>
      <c r="J206" s="200">
        <f>ROUND(I206*H206,2)</f>
        <v>0</v>
      </c>
      <c r="K206" s="196" t="s">
        <v>19</v>
      </c>
      <c r="L206" s="56"/>
      <c r="M206" s="201" t="s">
        <v>19</v>
      </c>
      <c r="N206" s="202" t="s">
        <v>41</v>
      </c>
      <c r="O206" s="37"/>
      <c r="P206" s="203">
        <f>O206*H206</f>
        <v>0</v>
      </c>
      <c r="Q206" s="203">
        <v>3.16E-3</v>
      </c>
      <c r="R206" s="203">
        <f>Q206*H206</f>
        <v>0.44745599999999996</v>
      </c>
      <c r="S206" s="203">
        <v>0</v>
      </c>
      <c r="T206" s="204">
        <f>S206*H206</f>
        <v>0</v>
      </c>
      <c r="AR206" s="19" t="s">
        <v>157</v>
      </c>
      <c r="AT206" s="19" t="s">
        <v>152</v>
      </c>
      <c r="AU206" s="19" t="s">
        <v>81</v>
      </c>
      <c r="AY206" s="19" t="s">
        <v>150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9" t="s">
        <v>74</v>
      </c>
      <c r="BK206" s="205">
        <f>ROUND(I206*H206,2)</f>
        <v>0</v>
      </c>
      <c r="BL206" s="19" t="s">
        <v>157</v>
      </c>
      <c r="BM206" s="19" t="s">
        <v>334</v>
      </c>
    </row>
    <row r="207" spans="2:65" s="12" customFormat="1" ht="13.5" x14ac:dyDescent="0.3">
      <c r="B207" s="206"/>
      <c r="C207" s="207"/>
      <c r="D207" s="208" t="s">
        <v>159</v>
      </c>
      <c r="E207" s="209" t="s">
        <v>19</v>
      </c>
      <c r="F207" s="210" t="s">
        <v>335</v>
      </c>
      <c r="G207" s="207"/>
      <c r="H207" s="211" t="s">
        <v>19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159</v>
      </c>
      <c r="AU207" s="217" t="s">
        <v>81</v>
      </c>
      <c r="AV207" s="12" t="s">
        <v>74</v>
      </c>
      <c r="AW207" s="12" t="s">
        <v>34</v>
      </c>
      <c r="AX207" s="12" t="s">
        <v>70</v>
      </c>
      <c r="AY207" s="217" t="s">
        <v>150</v>
      </c>
    </row>
    <row r="208" spans="2:65" s="13" customFormat="1" ht="13.5" x14ac:dyDescent="0.3">
      <c r="B208" s="218"/>
      <c r="C208" s="219"/>
      <c r="D208" s="229" t="s">
        <v>159</v>
      </c>
      <c r="E208" s="230" t="s">
        <v>19</v>
      </c>
      <c r="F208" s="231" t="s">
        <v>336</v>
      </c>
      <c r="G208" s="219"/>
      <c r="H208" s="232">
        <v>141.6</v>
      </c>
      <c r="I208" s="223"/>
      <c r="J208" s="219"/>
      <c r="K208" s="219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159</v>
      </c>
      <c r="AU208" s="228" t="s">
        <v>81</v>
      </c>
      <c r="AV208" s="13" t="s">
        <v>81</v>
      </c>
      <c r="AW208" s="13" t="s">
        <v>34</v>
      </c>
      <c r="AX208" s="13" t="s">
        <v>74</v>
      </c>
      <c r="AY208" s="228" t="s">
        <v>150</v>
      </c>
    </row>
    <row r="209" spans="2:65" s="1" customFormat="1" ht="44.25" customHeight="1" x14ac:dyDescent="0.3">
      <c r="B209" s="36"/>
      <c r="C209" s="194" t="s">
        <v>337</v>
      </c>
      <c r="D209" s="194" t="s">
        <v>152</v>
      </c>
      <c r="E209" s="195" t="s">
        <v>338</v>
      </c>
      <c r="F209" s="196" t="s">
        <v>339</v>
      </c>
      <c r="G209" s="197" t="s">
        <v>155</v>
      </c>
      <c r="H209" s="198">
        <v>14.4</v>
      </c>
      <c r="I209" s="199"/>
      <c r="J209" s="200">
        <f>ROUND(I209*H209,2)</f>
        <v>0</v>
      </c>
      <c r="K209" s="196" t="s">
        <v>19</v>
      </c>
      <c r="L209" s="56"/>
      <c r="M209" s="201" t="s">
        <v>19</v>
      </c>
      <c r="N209" s="202" t="s">
        <v>41</v>
      </c>
      <c r="O209" s="37"/>
      <c r="P209" s="203">
        <f>O209*H209</f>
        <v>0</v>
      </c>
      <c r="Q209" s="203">
        <v>2.0400000000000001E-3</v>
      </c>
      <c r="R209" s="203">
        <f>Q209*H209</f>
        <v>2.9376000000000003E-2</v>
      </c>
      <c r="S209" s="203">
        <v>0</v>
      </c>
      <c r="T209" s="204">
        <f>S209*H209</f>
        <v>0</v>
      </c>
      <c r="AR209" s="19" t="s">
        <v>246</v>
      </c>
      <c r="AT209" s="19" t="s">
        <v>152</v>
      </c>
      <c r="AU209" s="19" t="s">
        <v>81</v>
      </c>
      <c r="AY209" s="19" t="s">
        <v>150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9" t="s">
        <v>74</v>
      </c>
      <c r="BK209" s="205">
        <f>ROUND(I209*H209,2)</f>
        <v>0</v>
      </c>
      <c r="BL209" s="19" t="s">
        <v>246</v>
      </c>
      <c r="BM209" s="19" t="s">
        <v>340</v>
      </c>
    </row>
    <row r="210" spans="2:65" s="12" customFormat="1" ht="13.5" x14ac:dyDescent="0.3">
      <c r="B210" s="206"/>
      <c r="C210" s="207"/>
      <c r="D210" s="208" t="s">
        <v>159</v>
      </c>
      <c r="E210" s="209" t="s">
        <v>19</v>
      </c>
      <c r="F210" s="210" t="s">
        <v>341</v>
      </c>
      <c r="G210" s="207"/>
      <c r="H210" s="211" t="s">
        <v>19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159</v>
      </c>
      <c r="AU210" s="217" t="s">
        <v>81</v>
      </c>
      <c r="AV210" s="12" t="s">
        <v>74</v>
      </c>
      <c r="AW210" s="12" t="s">
        <v>34</v>
      </c>
      <c r="AX210" s="12" t="s">
        <v>70</v>
      </c>
      <c r="AY210" s="217" t="s">
        <v>150</v>
      </c>
    </row>
    <row r="211" spans="2:65" s="13" customFormat="1" ht="13.5" x14ac:dyDescent="0.3">
      <c r="B211" s="218"/>
      <c r="C211" s="219"/>
      <c r="D211" s="229" t="s">
        <v>159</v>
      </c>
      <c r="E211" s="230" t="s">
        <v>19</v>
      </c>
      <c r="F211" s="231" t="s">
        <v>342</v>
      </c>
      <c r="G211" s="219"/>
      <c r="H211" s="232">
        <v>14.4</v>
      </c>
      <c r="I211" s="223"/>
      <c r="J211" s="219"/>
      <c r="K211" s="219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159</v>
      </c>
      <c r="AU211" s="228" t="s">
        <v>81</v>
      </c>
      <c r="AV211" s="13" t="s">
        <v>81</v>
      </c>
      <c r="AW211" s="13" t="s">
        <v>34</v>
      </c>
      <c r="AX211" s="13" t="s">
        <v>74</v>
      </c>
      <c r="AY211" s="228" t="s">
        <v>150</v>
      </c>
    </row>
    <row r="212" spans="2:65" s="1" customFormat="1" ht="44.25" customHeight="1" x14ac:dyDescent="0.3">
      <c r="B212" s="36"/>
      <c r="C212" s="194" t="s">
        <v>343</v>
      </c>
      <c r="D212" s="194" t="s">
        <v>152</v>
      </c>
      <c r="E212" s="195" t="s">
        <v>344</v>
      </c>
      <c r="F212" s="196" t="s">
        <v>345</v>
      </c>
      <c r="G212" s="197" t="s">
        <v>155</v>
      </c>
      <c r="H212" s="198">
        <v>199.8</v>
      </c>
      <c r="I212" s="199"/>
      <c r="J212" s="200">
        <f>ROUND(I212*H212,2)</f>
        <v>0</v>
      </c>
      <c r="K212" s="196" t="s">
        <v>19</v>
      </c>
      <c r="L212" s="56"/>
      <c r="M212" s="201" t="s">
        <v>19</v>
      </c>
      <c r="N212" s="202" t="s">
        <v>41</v>
      </c>
      <c r="O212" s="37"/>
      <c r="P212" s="203">
        <f>O212*H212</f>
        <v>0</v>
      </c>
      <c r="Q212" s="203">
        <v>3.0699999999999998E-3</v>
      </c>
      <c r="R212" s="203">
        <f>Q212*H212</f>
        <v>0.61338599999999999</v>
      </c>
      <c r="S212" s="203">
        <v>0</v>
      </c>
      <c r="T212" s="204">
        <f>S212*H212</f>
        <v>0</v>
      </c>
      <c r="AR212" s="19" t="s">
        <v>246</v>
      </c>
      <c r="AT212" s="19" t="s">
        <v>152</v>
      </c>
      <c r="AU212" s="19" t="s">
        <v>81</v>
      </c>
      <c r="AY212" s="19" t="s">
        <v>150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9" t="s">
        <v>74</v>
      </c>
      <c r="BK212" s="205">
        <f>ROUND(I212*H212,2)</f>
        <v>0</v>
      </c>
      <c r="BL212" s="19" t="s">
        <v>246</v>
      </c>
      <c r="BM212" s="19" t="s">
        <v>346</v>
      </c>
    </row>
    <row r="213" spans="2:65" s="12" customFormat="1" ht="13.5" x14ac:dyDescent="0.3">
      <c r="B213" s="206"/>
      <c r="C213" s="207"/>
      <c r="D213" s="208" t="s">
        <v>159</v>
      </c>
      <c r="E213" s="209" t="s">
        <v>19</v>
      </c>
      <c r="F213" s="210" t="s">
        <v>341</v>
      </c>
      <c r="G213" s="207"/>
      <c r="H213" s="211" t="s">
        <v>19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159</v>
      </c>
      <c r="AU213" s="217" t="s">
        <v>81</v>
      </c>
      <c r="AV213" s="12" t="s">
        <v>74</v>
      </c>
      <c r="AW213" s="12" t="s">
        <v>34</v>
      </c>
      <c r="AX213" s="12" t="s">
        <v>70</v>
      </c>
      <c r="AY213" s="217" t="s">
        <v>150</v>
      </c>
    </row>
    <row r="214" spans="2:65" s="13" customFormat="1" ht="13.5" x14ac:dyDescent="0.3">
      <c r="B214" s="218"/>
      <c r="C214" s="219"/>
      <c r="D214" s="208" t="s">
        <v>159</v>
      </c>
      <c r="E214" s="220" t="s">
        <v>19</v>
      </c>
      <c r="F214" s="221" t="s">
        <v>347</v>
      </c>
      <c r="G214" s="219"/>
      <c r="H214" s="222">
        <v>87</v>
      </c>
      <c r="I214" s="223"/>
      <c r="J214" s="219"/>
      <c r="K214" s="219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159</v>
      </c>
      <c r="AU214" s="228" t="s">
        <v>81</v>
      </c>
      <c r="AV214" s="13" t="s">
        <v>81</v>
      </c>
      <c r="AW214" s="13" t="s">
        <v>34</v>
      </c>
      <c r="AX214" s="13" t="s">
        <v>70</v>
      </c>
      <c r="AY214" s="228" t="s">
        <v>150</v>
      </c>
    </row>
    <row r="215" spans="2:65" s="13" customFormat="1" ht="13.5" x14ac:dyDescent="0.3">
      <c r="B215" s="218"/>
      <c r="C215" s="219"/>
      <c r="D215" s="208" t="s">
        <v>159</v>
      </c>
      <c r="E215" s="220" t="s">
        <v>19</v>
      </c>
      <c r="F215" s="221" t="s">
        <v>348</v>
      </c>
      <c r="G215" s="219"/>
      <c r="H215" s="222">
        <v>112.8</v>
      </c>
      <c r="I215" s="223"/>
      <c r="J215" s="219"/>
      <c r="K215" s="219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159</v>
      </c>
      <c r="AU215" s="228" t="s">
        <v>81</v>
      </c>
      <c r="AV215" s="13" t="s">
        <v>81</v>
      </c>
      <c r="AW215" s="13" t="s">
        <v>34</v>
      </c>
      <c r="AX215" s="13" t="s">
        <v>70</v>
      </c>
      <c r="AY215" s="228" t="s">
        <v>150</v>
      </c>
    </row>
    <row r="216" spans="2:65" s="14" customFormat="1" ht="13.5" x14ac:dyDescent="0.3">
      <c r="B216" s="233"/>
      <c r="C216" s="234"/>
      <c r="D216" s="229" t="s">
        <v>159</v>
      </c>
      <c r="E216" s="235" t="s">
        <v>19</v>
      </c>
      <c r="F216" s="236" t="s">
        <v>177</v>
      </c>
      <c r="G216" s="234"/>
      <c r="H216" s="237">
        <v>199.8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AT216" s="243" t="s">
        <v>159</v>
      </c>
      <c r="AU216" s="243" t="s">
        <v>81</v>
      </c>
      <c r="AV216" s="14" t="s">
        <v>157</v>
      </c>
      <c r="AW216" s="14" t="s">
        <v>34</v>
      </c>
      <c r="AX216" s="14" t="s">
        <v>74</v>
      </c>
      <c r="AY216" s="243" t="s">
        <v>150</v>
      </c>
    </row>
    <row r="217" spans="2:65" s="1" customFormat="1" ht="44.25" customHeight="1" x14ac:dyDescent="0.3">
      <c r="B217" s="36"/>
      <c r="C217" s="194" t="s">
        <v>349</v>
      </c>
      <c r="D217" s="194" t="s">
        <v>152</v>
      </c>
      <c r="E217" s="195" t="s">
        <v>350</v>
      </c>
      <c r="F217" s="196" t="s">
        <v>351</v>
      </c>
      <c r="G217" s="197" t="s">
        <v>155</v>
      </c>
      <c r="H217" s="198">
        <v>13</v>
      </c>
      <c r="I217" s="199"/>
      <c r="J217" s="200">
        <f>ROUND(I217*H217,2)</f>
        <v>0</v>
      </c>
      <c r="K217" s="196" t="s">
        <v>19</v>
      </c>
      <c r="L217" s="56"/>
      <c r="M217" s="201" t="s">
        <v>19</v>
      </c>
      <c r="N217" s="202" t="s">
        <v>41</v>
      </c>
      <c r="O217" s="37"/>
      <c r="P217" s="203">
        <f>O217*H217</f>
        <v>0</v>
      </c>
      <c r="Q217" s="203">
        <v>3.5300000000000002E-3</v>
      </c>
      <c r="R217" s="203">
        <f>Q217*H217</f>
        <v>4.589E-2</v>
      </c>
      <c r="S217" s="203">
        <v>0</v>
      </c>
      <c r="T217" s="204">
        <f>S217*H217</f>
        <v>0</v>
      </c>
      <c r="AR217" s="19" t="s">
        <v>246</v>
      </c>
      <c r="AT217" s="19" t="s">
        <v>152</v>
      </c>
      <c r="AU217" s="19" t="s">
        <v>81</v>
      </c>
      <c r="AY217" s="19" t="s">
        <v>150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9" t="s">
        <v>74</v>
      </c>
      <c r="BK217" s="205">
        <f>ROUND(I217*H217,2)</f>
        <v>0</v>
      </c>
      <c r="BL217" s="19" t="s">
        <v>246</v>
      </c>
      <c r="BM217" s="19" t="s">
        <v>352</v>
      </c>
    </row>
    <row r="218" spans="2:65" s="12" customFormat="1" ht="13.5" x14ac:dyDescent="0.3">
      <c r="B218" s="206"/>
      <c r="C218" s="207"/>
      <c r="D218" s="208" t="s">
        <v>159</v>
      </c>
      <c r="E218" s="209" t="s">
        <v>19</v>
      </c>
      <c r="F218" s="210" t="s">
        <v>341</v>
      </c>
      <c r="G218" s="207"/>
      <c r="H218" s="211" t="s">
        <v>19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159</v>
      </c>
      <c r="AU218" s="217" t="s">
        <v>81</v>
      </c>
      <c r="AV218" s="12" t="s">
        <v>74</v>
      </c>
      <c r="AW218" s="12" t="s">
        <v>34</v>
      </c>
      <c r="AX218" s="12" t="s">
        <v>70</v>
      </c>
      <c r="AY218" s="217" t="s">
        <v>150</v>
      </c>
    </row>
    <row r="219" spans="2:65" s="13" customFormat="1" ht="13.5" x14ac:dyDescent="0.3">
      <c r="B219" s="218"/>
      <c r="C219" s="219"/>
      <c r="D219" s="229" t="s">
        <v>159</v>
      </c>
      <c r="E219" s="230" t="s">
        <v>19</v>
      </c>
      <c r="F219" s="231" t="s">
        <v>353</v>
      </c>
      <c r="G219" s="219"/>
      <c r="H219" s="232">
        <v>13</v>
      </c>
      <c r="I219" s="223"/>
      <c r="J219" s="219"/>
      <c r="K219" s="219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159</v>
      </c>
      <c r="AU219" s="228" t="s">
        <v>81</v>
      </c>
      <c r="AV219" s="13" t="s">
        <v>81</v>
      </c>
      <c r="AW219" s="13" t="s">
        <v>34</v>
      </c>
      <c r="AX219" s="13" t="s">
        <v>74</v>
      </c>
      <c r="AY219" s="228" t="s">
        <v>150</v>
      </c>
    </row>
    <row r="220" spans="2:65" s="1" customFormat="1" ht="31.5" customHeight="1" x14ac:dyDescent="0.3">
      <c r="B220" s="36"/>
      <c r="C220" s="194" t="s">
        <v>354</v>
      </c>
      <c r="D220" s="194" t="s">
        <v>152</v>
      </c>
      <c r="E220" s="195" t="s">
        <v>355</v>
      </c>
      <c r="F220" s="196" t="s">
        <v>356</v>
      </c>
      <c r="G220" s="197" t="s">
        <v>155</v>
      </c>
      <c r="H220" s="198">
        <v>15</v>
      </c>
      <c r="I220" s="199"/>
      <c r="J220" s="200">
        <f>ROUND(I220*H220,2)</f>
        <v>0</v>
      </c>
      <c r="K220" s="196" t="s">
        <v>19</v>
      </c>
      <c r="L220" s="56"/>
      <c r="M220" s="201" t="s">
        <v>19</v>
      </c>
      <c r="N220" s="202" t="s">
        <v>41</v>
      </c>
      <c r="O220" s="37"/>
      <c r="P220" s="203">
        <f>O220*H220</f>
        <v>0</v>
      </c>
      <c r="Q220" s="203">
        <v>2.8600000000000001E-3</v>
      </c>
      <c r="R220" s="203">
        <f>Q220*H220</f>
        <v>4.2900000000000001E-2</v>
      </c>
      <c r="S220" s="203">
        <v>0</v>
      </c>
      <c r="T220" s="204">
        <f>S220*H220</f>
        <v>0</v>
      </c>
      <c r="AR220" s="19" t="s">
        <v>246</v>
      </c>
      <c r="AT220" s="19" t="s">
        <v>152</v>
      </c>
      <c r="AU220" s="19" t="s">
        <v>81</v>
      </c>
      <c r="AY220" s="19" t="s">
        <v>150</v>
      </c>
      <c r="BE220" s="205">
        <f>IF(N220="základní",J220,0)</f>
        <v>0</v>
      </c>
      <c r="BF220" s="205">
        <f>IF(N220="snížená",J220,0)</f>
        <v>0</v>
      </c>
      <c r="BG220" s="205">
        <f>IF(N220="zákl. přenesená",J220,0)</f>
        <v>0</v>
      </c>
      <c r="BH220" s="205">
        <f>IF(N220="sníž. přenesená",J220,0)</f>
        <v>0</v>
      </c>
      <c r="BI220" s="205">
        <f>IF(N220="nulová",J220,0)</f>
        <v>0</v>
      </c>
      <c r="BJ220" s="19" t="s">
        <v>74</v>
      </c>
      <c r="BK220" s="205">
        <f>ROUND(I220*H220,2)</f>
        <v>0</v>
      </c>
      <c r="BL220" s="19" t="s">
        <v>246</v>
      </c>
      <c r="BM220" s="19" t="s">
        <v>357</v>
      </c>
    </row>
    <row r="221" spans="2:65" s="12" customFormat="1" ht="13.5" x14ac:dyDescent="0.3">
      <c r="B221" s="206"/>
      <c r="C221" s="207"/>
      <c r="D221" s="208" t="s">
        <v>159</v>
      </c>
      <c r="E221" s="209" t="s">
        <v>19</v>
      </c>
      <c r="F221" s="210" t="s">
        <v>335</v>
      </c>
      <c r="G221" s="207"/>
      <c r="H221" s="211" t="s">
        <v>19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159</v>
      </c>
      <c r="AU221" s="217" t="s">
        <v>81</v>
      </c>
      <c r="AV221" s="12" t="s">
        <v>74</v>
      </c>
      <c r="AW221" s="12" t="s">
        <v>34</v>
      </c>
      <c r="AX221" s="12" t="s">
        <v>70</v>
      </c>
      <c r="AY221" s="217" t="s">
        <v>150</v>
      </c>
    </row>
    <row r="222" spans="2:65" s="13" customFormat="1" ht="13.5" x14ac:dyDescent="0.3">
      <c r="B222" s="218"/>
      <c r="C222" s="219"/>
      <c r="D222" s="229" t="s">
        <v>159</v>
      </c>
      <c r="E222" s="230" t="s">
        <v>19</v>
      </c>
      <c r="F222" s="231" t="s">
        <v>358</v>
      </c>
      <c r="G222" s="219"/>
      <c r="H222" s="232">
        <v>15</v>
      </c>
      <c r="I222" s="223"/>
      <c r="J222" s="219"/>
      <c r="K222" s="219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159</v>
      </c>
      <c r="AU222" s="228" t="s">
        <v>81</v>
      </c>
      <c r="AV222" s="13" t="s">
        <v>81</v>
      </c>
      <c r="AW222" s="13" t="s">
        <v>34</v>
      </c>
      <c r="AX222" s="13" t="s">
        <v>74</v>
      </c>
      <c r="AY222" s="228" t="s">
        <v>150</v>
      </c>
    </row>
    <row r="223" spans="2:65" s="1" customFormat="1" ht="22.5" customHeight="1" x14ac:dyDescent="0.3">
      <c r="B223" s="36"/>
      <c r="C223" s="194" t="s">
        <v>359</v>
      </c>
      <c r="D223" s="194" t="s">
        <v>152</v>
      </c>
      <c r="E223" s="195" t="s">
        <v>360</v>
      </c>
      <c r="F223" s="196" t="s">
        <v>361</v>
      </c>
      <c r="G223" s="197" t="s">
        <v>155</v>
      </c>
      <c r="H223" s="198">
        <v>94.5</v>
      </c>
      <c r="I223" s="199"/>
      <c r="J223" s="200">
        <f>ROUND(I223*H223,2)</f>
        <v>0</v>
      </c>
      <c r="K223" s="196" t="s">
        <v>19</v>
      </c>
      <c r="L223" s="56"/>
      <c r="M223" s="201" t="s">
        <v>19</v>
      </c>
      <c r="N223" s="202" t="s">
        <v>41</v>
      </c>
      <c r="O223" s="37"/>
      <c r="P223" s="203">
        <f>O223*H223</f>
        <v>0</v>
      </c>
      <c r="Q223" s="203">
        <v>3.6900000000000001E-3</v>
      </c>
      <c r="R223" s="203">
        <f>Q223*H223</f>
        <v>0.34870499999999999</v>
      </c>
      <c r="S223" s="203">
        <v>0</v>
      </c>
      <c r="T223" s="204">
        <f>S223*H223</f>
        <v>0</v>
      </c>
      <c r="AR223" s="19" t="s">
        <v>246</v>
      </c>
      <c r="AT223" s="19" t="s">
        <v>152</v>
      </c>
      <c r="AU223" s="19" t="s">
        <v>81</v>
      </c>
      <c r="AY223" s="19" t="s">
        <v>150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9" t="s">
        <v>74</v>
      </c>
      <c r="BK223" s="205">
        <f>ROUND(I223*H223,2)</f>
        <v>0</v>
      </c>
      <c r="BL223" s="19" t="s">
        <v>246</v>
      </c>
      <c r="BM223" s="19" t="s">
        <v>362</v>
      </c>
    </row>
    <row r="224" spans="2:65" s="12" customFormat="1" ht="13.5" x14ac:dyDescent="0.3">
      <c r="B224" s="206"/>
      <c r="C224" s="207"/>
      <c r="D224" s="208" t="s">
        <v>159</v>
      </c>
      <c r="E224" s="209" t="s">
        <v>19</v>
      </c>
      <c r="F224" s="210" t="s">
        <v>341</v>
      </c>
      <c r="G224" s="207"/>
      <c r="H224" s="211" t="s">
        <v>19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159</v>
      </c>
      <c r="AU224" s="217" t="s">
        <v>81</v>
      </c>
      <c r="AV224" s="12" t="s">
        <v>74</v>
      </c>
      <c r="AW224" s="12" t="s">
        <v>34</v>
      </c>
      <c r="AX224" s="12" t="s">
        <v>70</v>
      </c>
      <c r="AY224" s="217" t="s">
        <v>150</v>
      </c>
    </row>
    <row r="225" spans="2:65" s="13" customFormat="1" ht="13.5" x14ac:dyDescent="0.3">
      <c r="B225" s="218"/>
      <c r="C225" s="219"/>
      <c r="D225" s="229" t="s">
        <v>159</v>
      </c>
      <c r="E225" s="230" t="s">
        <v>19</v>
      </c>
      <c r="F225" s="231" t="s">
        <v>363</v>
      </c>
      <c r="G225" s="219"/>
      <c r="H225" s="232">
        <v>94.5</v>
      </c>
      <c r="I225" s="223"/>
      <c r="J225" s="219"/>
      <c r="K225" s="219"/>
      <c r="L225" s="224"/>
      <c r="M225" s="225"/>
      <c r="N225" s="226"/>
      <c r="O225" s="226"/>
      <c r="P225" s="226"/>
      <c r="Q225" s="226"/>
      <c r="R225" s="226"/>
      <c r="S225" s="226"/>
      <c r="T225" s="227"/>
      <c r="AT225" s="228" t="s">
        <v>159</v>
      </c>
      <c r="AU225" s="228" t="s">
        <v>81</v>
      </c>
      <c r="AV225" s="13" t="s">
        <v>81</v>
      </c>
      <c r="AW225" s="13" t="s">
        <v>34</v>
      </c>
      <c r="AX225" s="13" t="s">
        <v>74</v>
      </c>
      <c r="AY225" s="228" t="s">
        <v>150</v>
      </c>
    </row>
    <row r="226" spans="2:65" s="1" customFormat="1" ht="22.5" customHeight="1" x14ac:dyDescent="0.3">
      <c r="B226" s="36"/>
      <c r="C226" s="194" t="s">
        <v>364</v>
      </c>
      <c r="D226" s="194" t="s">
        <v>152</v>
      </c>
      <c r="E226" s="195" t="s">
        <v>365</v>
      </c>
      <c r="F226" s="196" t="s">
        <v>366</v>
      </c>
      <c r="G226" s="197" t="s">
        <v>282</v>
      </c>
      <c r="H226" s="198">
        <v>1.528</v>
      </c>
      <c r="I226" s="199"/>
      <c r="J226" s="200">
        <f>ROUND(I226*H226,2)</f>
        <v>0</v>
      </c>
      <c r="K226" s="196" t="s">
        <v>19</v>
      </c>
      <c r="L226" s="56"/>
      <c r="M226" s="201" t="s">
        <v>19</v>
      </c>
      <c r="N226" s="202" t="s">
        <v>41</v>
      </c>
      <c r="O226" s="37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AR226" s="19" t="s">
        <v>246</v>
      </c>
      <c r="AT226" s="19" t="s">
        <v>152</v>
      </c>
      <c r="AU226" s="19" t="s">
        <v>81</v>
      </c>
      <c r="AY226" s="19" t="s">
        <v>150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9" t="s">
        <v>74</v>
      </c>
      <c r="BK226" s="205">
        <f>ROUND(I226*H226,2)</f>
        <v>0</v>
      </c>
      <c r="BL226" s="19" t="s">
        <v>246</v>
      </c>
      <c r="BM226" s="19" t="s">
        <v>367</v>
      </c>
    </row>
    <row r="227" spans="2:65" s="13" customFormat="1" ht="13.5" x14ac:dyDescent="0.3">
      <c r="B227" s="218"/>
      <c r="C227" s="219"/>
      <c r="D227" s="208" t="s">
        <v>159</v>
      </c>
      <c r="E227" s="220" t="s">
        <v>19</v>
      </c>
      <c r="F227" s="221" t="s">
        <v>368</v>
      </c>
      <c r="G227" s="219"/>
      <c r="H227" s="222">
        <v>1.528</v>
      </c>
      <c r="I227" s="223"/>
      <c r="J227" s="219"/>
      <c r="K227" s="219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159</v>
      </c>
      <c r="AU227" s="228" t="s">
        <v>81</v>
      </c>
      <c r="AV227" s="13" t="s">
        <v>81</v>
      </c>
      <c r="AW227" s="13" t="s">
        <v>34</v>
      </c>
      <c r="AX227" s="13" t="s">
        <v>74</v>
      </c>
      <c r="AY227" s="228" t="s">
        <v>150</v>
      </c>
    </row>
    <row r="228" spans="2:65" s="11" customFormat="1" ht="29.85" customHeight="1" x14ac:dyDescent="0.3">
      <c r="B228" s="177"/>
      <c r="C228" s="178"/>
      <c r="D228" s="191" t="s">
        <v>69</v>
      </c>
      <c r="E228" s="192" t="s">
        <v>369</v>
      </c>
      <c r="F228" s="192" t="s">
        <v>370</v>
      </c>
      <c r="G228" s="178"/>
      <c r="H228" s="178"/>
      <c r="I228" s="181"/>
      <c r="J228" s="193">
        <f>BK228</f>
        <v>0</v>
      </c>
      <c r="K228" s="178"/>
      <c r="L228" s="183"/>
      <c r="M228" s="184"/>
      <c r="N228" s="185"/>
      <c r="O228" s="185"/>
      <c r="P228" s="186">
        <f>SUM(P229:P332)</f>
        <v>0</v>
      </c>
      <c r="Q228" s="185"/>
      <c r="R228" s="186">
        <f>SUM(R229:R332)</f>
        <v>0</v>
      </c>
      <c r="S228" s="185"/>
      <c r="T228" s="187">
        <f>SUM(T229:T332)</f>
        <v>0</v>
      </c>
      <c r="AR228" s="188" t="s">
        <v>81</v>
      </c>
      <c r="AT228" s="189" t="s">
        <v>69</v>
      </c>
      <c r="AU228" s="189" t="s">
        <v>74</v>
      </c>
      <c r="AY228" s="188" t="s">
        <v>150</v>
      </c>
      <c r="BK228" s="190">
        <f>SUM(BK229:BK332)</f>
        <v>0</v>
      </c>
    </row>
    <row r="229" spans="2:65" s="1" customFormat="1" ht="44.25" customHeight="1" x14ac:dyDescent="0.3">
      <c r="B229" s="36"/>
      <c r="C229" s="194" t="s">
        <v>371</v>
      </c>
      <c r="D229" s="194" t="s">
        <v>152</v>
      </c>
      <c r="E229" s="195" t="s">
        <v>372</v>
      </c>
      <c r="F229" s="196" t="s">
        <v>373</v>
      </c>
      <c r="G229" s="197" t="s">
        <v>237</v>
      </c>
      <c r="H229" s="198">
        <v>6</v>
      </c>
      <c r="I229" s="199"/>
      <c r="J229" s="200">
        <f>ROUND(I229*H229,2)</f>
        <v>0</v>
      </c>
      <c r="K229" s="196" t="s">
        <v>19</v>
      </c>
      <c r="L229" s="56"/>
      <c r="M229" s="201" t="s">
        <v>19</v>
      </c>
      <c r="N229" s="202" t="s">
        <v>41</v>
      </c>
      <c r="O229" s="37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AR229" s="19" t="s">
        <v>246</v>
      </c>
      <c r="AT229" s="19" t="s">
        <v>152</v>
      </c>
      <c r="AU229" s="19" t="s">
        <v>81</v>
      </c>
      <c r="AY229" s="19" t="s">
        <v>150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9" t="s">
        <v>74</v>
      </c>
      <c r="BK229" s="205">
        <f>ROUND(I229*H229,2)</f>
        <v>0</v>
      </c>
      <c r="BL229" s="19" t="s">
        <v>246</v>
      </c>
      <c r="BM229" s="19" t="s">
        <v>374</v>
      </c>
    </row>
    <row r="230" spans="2:65" s="12" customFormat="1" ht="13.5" x14ac:dyDescent="0.3">
      <c r="B230" s="206"/>
      <c r="C230" s="207"/>
      <c r="D230" s="208" t="s">
        <v>159</v>
      </c>
      <c r="E230" s="209" t="s">
        <v>19</v>
      </c>
      <c r="F230" s="210" t="s">
        <v>375</v>
      </c>
      <c r="G230" s="207"/>
      <c r="H230" s="211" t="s">
        <v>19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159</v>
      </c>
      <c r="AU230" s="217" t="s">
        <v>81</v>
      </c>
      <c r="AV230" s="12" t="s">
        <v>74</v>
      </c>
      <c r="AW230" s="12" t="s">
        <v>34</v>
      </c>
      <c r="AX230" s="12" t="s">
        <v>70</v>
      </c>
      <c r="AY230" s="217" t="s">
        <v>150</v>
      </c>
    </row>
    <row r="231" spans="2:65" s="13" customFormat="1" ht="13.5" x14ac:dyDescent="0.3">
      <c r="B231" s="218"/>
      <c r="C231" s="219"/>
      <c r="D231" s="229" t="s">
        <v>159</v>
      </c>
      <c r="E231" s="230" t="s">
        <v>19</v>
      </c>
      <c r="F231" s="231" t="s">
        <v>376</v>
      </c>
      <c r="G231" s="219"/>
      <c r="H231" s="232">
        <v>6</v>
      </c>
      <c r="I231" s="223"/>
      <c r="J231" s="219"/>
      <c r="K231" s="219"/>
      <c r="L231" s="224"/>
      <c r="M231" s="225"/>
      <c r="N231" s="226"/>
      <c r="O231" s="226"/>
      <c r="P231" s="226"/>
      <c r="Q231" s="226"/>
      <c r="R231" s="226"/>
      <c r="S231" s="226"/>
      <c r="T231" s="227"/>
      <c r="AT231" s="228" t="s">
        <v>159</v>
      </c>
      <c r="AU231" s="228" t="s">
        <v>81</v>
      </c>
      <c r="AV231" s="13" t="s">
        <v>81</v>
      </c>
      <c r="AW231" s="13" t="s">
        <v>34</v>
      </c>
      <c r="AX231" s="13" t="s">
        <v>74</v>
      </c>
      <c r="AY231" s="228" t="s">
        <v>150</v>
      </c>
    </row>
    <row r="232" spans="2:65" s="1" customFormat="1" ht="44.25" customHeight="1" x14ac:dyDescent="0.3">
      <c r="B232" s="36"/>
      <c r="C232" s="194" t="s">
        <v>377</v>
      </c>
      <c r="D232" s="194" t="s">
        <v>152</v>
      </c>
      <c r="E232" s="195" t="s">
        <v>378</v>
      </c>
      <c r="F232" s="196" t="s">
        <v>379</v>
      </c>
      <c r="G232" s="197" t="s">
        <v>237</v>
      </c>
      <c r="H232" s="198">
        <v>9</v>
      </c>
      <c r="I232" s="199"/>
      <c r="J232" s="200">
        <f>ROUND(I232*H232,2)</f>
        <v>0</v>
      </c>
      <c r="K232" s="196" t="s">
        <v>19</v>
      </c>
      <c r="L232" s="56"/>
      <c r="M232" s="201" t="s">
        <v>19</v>
      </c>
      <c r="N232" s="202" t="s">
        <v>41</v>
      </c>
      <c r="O232" s="37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AR232" s="19" t="s">
        <v>246</v>
      </c>
      <c r="AT232" s="19" t="s">
        <v>152</v>
      </c>
      <c r="AU232" s="19" t="s">
        <v>81</v>
      </c>
      <c r="AY232" s="19" t="s">
        <v>150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9" t="s">
        <v>74</v>
      </c>
      <c r="BK232" s="205">
        <f>ROUND(I232*H232,2)</f>
        <v>0</v>
      </c>
      <c r="BL232" s="19" t="s">
        <v>246</v>
      </c>
      <c r="BM232" s="19" t="s">
        <v>380</v>
      </c>
    </row>
    <row r="233" spans="2:65" s="12" customFormat="1" ht="13.5" x14ac:dyDescent="0.3">
      <c r="B233" s="206"/>
      <c r="C233" s="207"/>
      <c r="D233" s="208" t="s">
        <v>159</v>
      </c>
      <c r="E233" s="209" t="s">
        <v>19</v>
      </c>
      <c r="F233" s="210" t="s">
        <v>375</v>
      </c>
      <c r="G233" s="207"/>
      <c r="H233" s="211" t="s">
        <v>19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159</v>
      </c>
      <c r="AU233" s="217" t="s">
        <v>81</v>
      </c>
      <c r="AV233" s="12" t="s">
        <v>74</v>
      </c>
      <c r="AW233" s="12" t="s">
        <v>34</v>
      </c>
      <c r="AX233" s="12" t="s">
        <v>70</v>
      </c>
      <c r="AY233" s="217" t="s">
        <v>150</v>
      </c>
    </row>
    <row r="234" spans="2:65" s="13" customFormat="1" ht="13.5" x14ac:dyDescent="0.3">
      <c r="B234" s="218"/>
      <c r="C234" s="219"/>
      <c r="D234" s="229" t="s">
        <v>159</v>
      </c>
      <c r="E234" s="230" t="s">
        <v>19</v>
      </c>
      <c r="F234" s="231" t="s">
        <v>381</v>
      </c>
      <c r="G234" s="219"/>
      <c r="H234" s="232">
        <v>9</v>
      </c>
      <c r="I234" s="223"/>
      <c r="J234" s="219"/>
      <c r="K234" s="219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159</v>
      </c>
      <c r="AU234" s="228" t="s">
        <v>81</v>
      </c>
      <c r="AV234" s="13" t="s">
        <v>81</v>
      </c>
      <c r="AW234" s="13" t="s">
        <v>34</v>
      </c>
      <c r="AX234" s="13" t="s">
        <v>74</v>
      </c>
      <c r="AY234" s="228" t="s">
        <v>150</v>
      </c>
    </row>
    <row r="235" spans="2:65" s="1" customFormat="1" ht="44.25" customHeight="1" x14ac:dyDescent="0.3">
      <c r="B235" s="36"/>
      <c r="C235" s="194" t="s">
        <v>382</v>
      </c>
      <c r="D235" s="194" t="s">
        <v>152</v>
      </c>
      <c r="E235" s="195" t="s">
        <v>383</v>
      </c>
      <c r="F235" s="196" t="s">
        <v>384</v>
      </c>
      <c r="G235" s="197" t="s">
        <v>237</v>
      </c>
      <c r="H235" s="198">
        <v>1</v>
      </c>
      <c r="I235" s="199"/>
      <c r="J235" s="200">
        <f>ROUND(I235*H235,2)</f>
        <v>0</v>
      </c>
      <c r="K235" s="196" t="s">
        <v>19</v>
      </c>
      <c r="L235" s="56"/>
      <c r="M235" s="201" t="s">
        <v>19</v>
      </c>
      <c r="N235" s="202" t="s">
        <v>41</v>
      </c>
      <c r="O235" s="37"/>
      <c r="P235" s="203">
        <f>O235*H235</f>
        <v>0</v>
      </c>
      <c r="Q235" s="203">
        <v>0</v>
      </c>
      <c r="R235" s="203">
        <f>Q235*H235</f>
        <v>0</v>
      </c>
      <c r="S235" s="203">
        <v>0</v>
      </c>
      <c r="T235" s="204">
        <f>S235*H235</f>
        <v>0</v>
      </c>
      <c r="AR235" s="19" t="s">
        <v>385</v>
      </c>
      <c r="AT235" s="19" t="s">
        <v>152</v>
      </c>
      <c r="AU235" s="19" t="s">
        <v>81</v>
      </c>
      <c r="AY235" s="19" t="s">
        <v>150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9" t="s">
        <v>74</v>
      </c>
      <c r="BK235" s="205">
        <f>ROUND(I235*H235,2)</f>
        <v>0</v>
      </c>
      <c r="BL235" s="19" t="s">
        <v>385</v>
      </c>
      <c r="BM235" s="19" t="s">
        <v>386</v>
      </c>
    </row>
    <row r="236" spans="2:65" s="12" customFormat="1" ht="13.5" x14ac:dyDescent="0.3">
      <c r="B236" s="206"/>
      <c r="C236" s="207"/>
      <c r="D236" s="208" t="s">
        <v>159</v>
      </c>
      <c r="E236" s="209" t="s">
        <v>19</v>
      </c>
      <c r="F236" s="210" t="s">
        <v>375</v>
      </c>
      <c r="G236" s="207"/>
      <c r="H236" s="211" t="s">
        <v>19</v>
      </c>
      <c r="I236" s="212"/>
      <c r="J236" s="207"/>
      <c r="K236" s="207"/>
      <c r="L236" s="213"/>
      <c r="M236" s="214"/>
      <c r="N236" s="215"/>
      <c r="O236" s="215"/>
      <c r="P236" s="215"/>
      <c r="Q236" s="215"/>
      <c r="R236" s="215"/>
      <c r="S236" s="215"/>
      <c r="T236" s="216"/>
      <c r="AT236" s="217" t="s">
        <v>159</v>
      </c>
      <c r="AU236" s="217" t="s">
        <v>81</v>
      </c>
      <c r="AV236" s="12" t="s">
        <v>74</v>
      </c>
      <c r="AW236" s="12" t="s">
        <v>34</v>
      </c>
      <c r="AX236" s="12" t="s">
        <v>70</v>
      </c>
      <c r="AY236" s="217" t="s">
        <v>150</v>
      </c>
    </row>
    <row r="237" spans="2:65" s="13" customFormat="1" ht="13.5" x14ac:dyDescent="0.3">
      <c r="B237" s="218"/>
      <c r="C237" s="219"/>
      <c r="D237" s="229" t="s">
        <v>159</v>
      </c>
      <c r="E237" s="230" t="s">
        <v>19</v>
      </c>
      <c r="F237" s="231" t="s">
        <v>387</v>
      </c>
      <c r="G237" s="219"/>
      <c r="H237" s="232">
        <v>1</v>
      </c>
      <c r="I237" s="223"/>
      <c r="J237" s="219"/>
      <c r="K237" s="219"/>
      <c r="L237" s="224"/>
      <c r="M237" s="225"/>
      <c r="N237" s="226"/>
      <c r="O237" s="226"/>
      <c r="P237" s="226"/>
      <c r="Q237" s="226"/>
      <c r="R237" s="226"/>
      <c r="S237" s="226"/>
      <c r="T237" s="227"/>
      <c r="AT237" s="228" t="s">
        <v>159</v>
      </c>
      <c r="AU237" s="228" t="s">
        <v>81</v>
      </c>
      <c r="AV237" s="13" t="s">
        <v>81</v>
      </c>
      <c r="AW237" s="13" t="s">
        <v>34</v>
      </c>
      <c r="AX237" s="13" t="s">
        <v>74</v>
      </c>
      <c r="AY237" s="228" t="s">
        <v>150</v>
      </c>
    </row>
    <row r="238" spans="2:65" s="1" customFormat="1" ht="44.25" customHeight="1" x14ac:dyDescent="0.3">
      <c r="B238" s="36"/>
      <c r="C238" s="194" t="s">
        <v>388</v>
      </c>
      <c r="D238" s="194" t="s">
        <v>152</v>
      </c>
      <c r="E238" s="195" t="s">
        <v>389</v>
      </c>
      <c r="F238" s="196" t="s">
        <v>390</v>
      </c>
      <c r="G238" s="197" t="s">
        <v>237</v>
      </c>
      <c r="H238" s="198">
        <v>2</v>
      </c>
      <c r="I238" s="199"/>
      <c r="J238" s="200">
        <f>ROUND(I238*H238,2)</f>
        <v>0</v>
      </c>
      <c r="K238" s="196" t="s">
        <v>19</v>
      </c>
      <c r="L238" s="56"/>
      <c r="M238" s="201" t="s">
        <v>19</v>
      </c>
      <c r="N238" s="202" t="s">
        <v>41</v>
      </c>
      <c r="O238" s="37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AR238" s="19" t="s">
        <v>385</v>
      </c>
      <c r="AT238" s="19" t="s">
        <v>152</v>
      </c>
      <c r="AU238" s="19" t="s">
        <v>81</v>
      </c>
      <c r="AY238" s="19" t="s">
        <v>150</v>
      </c>
      <c r="BE238" s="205">
        <f>IF(N238="základní",J238,0)</f>
        <v>0</v>
      </c>
      <c r="BF238" s="205">
        <f>IF(N238="snížená",J238,0)</f>
        <v>0</v>
      </c>
      <c r="BG238" s="205">
        <f>IF(N238="zákl. přenesená",J238,0)</f>
        <v>0</v>
      </c>
      <c r="BH238" s="205">
        <f>IF(N238="sníž. přenesená",J238,0)</f>
        <v>0</v>
      </c>
      <c r="BI238" s="205">
        <f>IF(N238="nulová",J238,0)</f>
        <v>0</v>
      </c>
      <c r="BJ238" s="19" t="s">
        <v>74</v>
      </c>
      <c r="BK238" s="205">
        <f>ROUND(I238*H238,2)</f>
        <v>0</v>
      </c>
      <c r="BL238" s="19" t="s">
        <v>385</v>
      </c>
      <c r="BM238" s="19" t="s">
        <v>391</v>
      </c>
    </row>
    <row r="239" spans="2:65" s="12" customFormat="1" ht="13.5" x14ac:dyDescent="0.3">
      <c r="B239" s="206"/>
      <c r="C239" s="207"/>
      <c r="D239" s="208" t="s">
        <v>159</v>
      </c>
      <c r="E239" s="209" t="s">
        <v>19</v>
      </c>
      <c r="F239" s="210" t="s">
        <v>375</v>
      </c>
      <c r="G239" s="207"/>
      <c r="H239" s="211" t="s">
        <v>19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159</v>
      </c>
      <c r="AU239" s="217" t="s">
        <v>81</v>
      </c>
      <c r="AV239" s="12" t="s">
        <v>74</v>
      </c>
      <c r="AW239" s="12" t="s">
        <v>34</v>
      </c>
      <c r="AX239" s="12" t="s">
        <v>70</v>
      </c>
      <c r="AY239" s="217" t="s">
        <v>150</v>
      </c>
    </row>
    <row r="240" spans="2:65" s="13" customFormat="1" ht="13.5" x14ac:dyDescent="0.3">
      <c r="B240" s="218"/>
      <c r="C240" s="219"/>
      <c r="D240" s="229" t="s">
        <v>159</v>
      </c>
      <c r="E240" s="230" t="s">
        <v>19</v>
      </c>
      <c r="F240" s="231" t="s">
        <v>392</v>
      </c>
      <c r="G240" s="219"/>
      <c r="H240" s="232">
        <v>2</v>
      </c>
      <c r="I240" s="223"/>
      <c r="J240" s="219"/>
      <c r="K240" s="219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159</v>
      </c>
      <c r="AU240" s="228" t="s">
        <v>81</v>
      </c>
      <c r="AV240" s="13" t="s">
        <v>81</v>
      </c>
      <c r="AW240" s="13" t="s">
        <v>34</v>
      </c>
      <c r="AX240" s="13" t="s">
        <v>74</v>
      </c>
      <c r="AY240" s="228" t="s">
        <v>150</v>
      </c>
    </row>
    <row r="241" spans="2:65" s="1" customFormat="1" ht="44.25" customHeight="1" x14ac:dyDescent="0.3">
      <c r="B241" s="36"/>
      <c r="C241" s="194" t="s">
        <v>393</v>
      </c>
      <c r="D241" s="194" t="s">
        <v>152</v>
      </c>
      <c r="E241" s="195" t="s">
        <v>394</v>
      </c>
      <c r="F241" s="196" t="s">
        <v>395</v>
      </c>
      <c r="G241" s="197" t="s">
        <v>237</v>
      </c>
      <c r="H241" s="198">
        <v>2</v>
      </c>
      <c r="I241" s="199"/>
      <c r="J241" s="200">
        <f>ROUND(I241*H241,2)</f>
        <v>0</v>
      </c>
      <c r="K241" s="196" t="s">
        <v>19</v>
      </c>
      <c r="L241" s="56"/>
      <c r="M241" s="201" t="s">
        <v>19</v>
      </c>
      <c r="N241" s="202" t="s">
        <v>41</v>
      </c>
      <c r="O241" s="37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AR241" s="19" t="s">
        <v>385</v>
      </c>
      <c r="AT241" s="19" t="s">
        <v>152</v>
      </c>
      <c r="AU241" s="19" t="s">
        <v>81</v>
      </c>
      <c r="AY241" s="19" t="s">
        <v>150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9" t="s">
        <v>74</v>
      </c>
      <c r="BK241" s="205">
        <f>ROUND(I241*H241,2)</f>
        <v>0</v>
      </c>
      <c r="BL241" s="19" t="s">
        <v>385</v>
      </c>
      <c r="BM241" s="19" t="s">
        <v>396</v>
      </c>
    </row>
    <row r="242" spans="2:65" s="12" customFormat="1" ht="13.5" x14ac:dyDescent="0.3">
      <c r="B242" s="206"/>
      <c r="C242" s="207"/>
      <c r="D242" s="208" t="s">
        <v>159</v>
      </c>
      <c r="E242" s="209" t="s">
        <v>19</v>
      </c>
      <c r="F242" s="210" t="s">
        <v>375</v>
      </c>
      <c r="G242" s="207"/>
      <c r="H242" s="211" t="s">
        <v>19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159</v>
      </c>
      <c r="AU242" s="217" t="s">
        <v>81</v>
      </c>
      <c r="AV242" s="12" t="s">
        <v>74</v>
      </c>
      <c r="AW242" s="12" t="s">
        <v>34</v>
      </c>
      <c r="AX242" s="12" t="s">
        <v>70</v>
      </c>
      <c r="AY242" s="217" t="s">
        <v>150</v>
      </c>
    </row>
    <row r="243" spans="2:65" s="13" customFormat="1" ht="13.5" x14ac:dyDescent="0.3">
      <c r="B243" s="218"/>
      <c r="C243" s="219"/>
      <c r="D243" s="229" t="s">
        <v>159</v>
      </c>
      <c r="E243" s="230" t="s">
        <v>19</v>
      </c>
      <c r="F243" s="231" t="s">
        <v>397</v>
      </c>
      <c r="G243" s="219"/>
      <c r="H243" s="232">
        <v>2</v>
      </c>
      <c r="I243" s="223"/>
      <c r="J243" s="219"/>
      <c r="K243" s="219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159</v>
      </c>
      <c r="AU243" s="228" t="s">
        <v>81</v>
      </c>
      <c r="AV243" s="13" t="s">
        <v>81</v>
      </c>
      <c r="AW243" s="13" t="s">
        <v>34</v>
      </c>
      <c r="AX243" s="13" t="s">
        <v>74</v>
      </c>
      <c r="AY243" s="228" t="s">
        <v>150</v>
      </c>
    </row>
    <row r="244" spans="2:65" s="1" customFormat="1" ht="44.25" customHeight="1" x14ac:dyDescent="0.3">
      <c r="B244" s="36"/>
      <c r="C244" s="194" t="s">
        <v>398</v>
      </c>
      <c r="D244" s="194" t="s">
        <v>152</v>
      </c>
      <c r="E244" s="195" t="s">
        <v>399</v>
      </c>
      <c r="F244" s="196" t="s">
        <v>400</v>
      </c>
      <c r="G244" s="197" t="s">
        <v>237</v>
      </c>
      <c r="H244" s="198">
        <v>2</v>
      </c>
      <c r="I244" s="199"/>
      <c r="J244" s="200">
        <f>ROUND(I244*H244,2)</f>
        <v>0</v>
      </c>
      <c r="K244" s="196" t="s">
        <v>19</v>
      </c>
      <c r="L244" s="56"/>
      <c r="M244" s="201" t="s">
        <v>19</v>
      </c>
      <c r="N244" s="202" t="s">
        <v>41</v>
      </c>
      <c r="O244" s="37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AR244" s="19" t="s">
        <v>385</v>
      </c>
      <c r="AT244" s="19" t="s">
        <v>152</v>
      </c>
      <c r="AU244" s="19" t="s">
        <v>81</v>
      </c>
      <c r="AY244" s="19" t="s">
        <v>150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9" t="s">
        <v>74</v>
      </c>
      <c r="BK244" s="205">
        <f>ROUND(I244*H244,2)</f>
        <v>0</v>
      </c>
      <c r="BL244" s="19" t="s">
        <v>385</v>
      </c>
      <c r="BM244" s="19" t="s">
        <v>401</v>
      </c>
    </row>
    <row r="245" spans="2:65" s="12" customFormat="1" ht="13.5" x14ac:dyDescent="0.3">
      <c r="B245" s="206"/>
      <c r="C245" s="207"/>
      <c r="D245" s="208" t="s">
        <v>159</v>
      </c>
      <c r="E245" s="209" t="s">
        <v>19</v>
      </c>
      <c r="F245" s="210" t="s">
        <v>375</v>
      </c>
      <c r="G245" s="207"/>
      <c r="H245" s="211" t="s">
        <v>19</v>
      </c>
      <c r="I245" s="212"/>
      <c r="J245" s="207"/>
      <c r="K245" s="207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159</v>
      </c>
      <c r="AU245" s="217" t="s">
        <v>81</v>
      </c>
      <c r="AV245" s="12" t="s">
        <v>74</v>
      </c>
      <c r="AW245" s="12" t="s">
        <v>34</v>
      </c>
      <c r="AX245" s="12" t="s">
        <v>70</v>
      </c>
      <c r="AY245" s="217" t="s">
        <v>150</v>
      </c>
    </row>
    <row r="246" spans="2:65" s="13" customFormat="1" ht="13.5" x14ac:dyDescent="0.3">
      <c r="B246" s="218"/>
      <c r="C246" s="219"/>
      <c r="D246" s="229" t="s">
        <v>159</v>
      </c>
      <c r="E246" s="230" t="s">
        <v>19</v>
      </c>
      <c r="F246" s="231" t="s">
        <v>402</v>
      </c>
      <c r="G246" s="219"/>
      <c r="H246" s="232">
        <v>2</v>
      </c>
      <c r="I246" s="223"/>
      <c r="J246" s="219"/>
      <c r="K246" s="219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159</v>
      </c>
      <c r="AU246" s="228" t="s">
        <v>81</v>
      </c>
      <c r="AV246" s="13" t="s">
        <v>81</v>
      </c>
      <c r="AW246" s="13" t="s">
        <v>34</v>
      </c>
      <c r="AX246" s="13" t="s">
        <v>74</v>
      </c>
      <c r="AY246" s="228" t="s">
        <v>150</v>
      </c>
    </row>
    <row r="247" spans="2:65" s="1" customFormat="1" ht="44.25" customHeight="1" x14ac:dyDescent="0.3">
      <c r="B247" s="36"/>
      <c r="C247" s="194" t="s">
        <v>403</v>
      </c>
      <c r="D247" s="194" t="s">
        <v>152</v>
      </c>
      <c r="E247" s="195" t="s">
        <v>404</v>
      </c>
      <c r="F247" s="196" t="s">
        <v>405</v>
      </c>
      <c r="G247" s="197" t="s">
        <v>237</v>
      </c>
      <c r="H247" s="198">
        <v>3</v>
      </c>
      <c r="I247" s="199"/>
      <c r="J247" s="200">
        <f>ROUND(I247*H247,2)</f>
        <v>0</v>
      </c>
      <c r="K247" s="196" t="s">
        <v>19</v>
      </c>
      <c r="L247" s="56"/>
      <c r="M247" s="201" t="s">
        <v>19</v>
      </c>
      <c r="N247" s="202" t="s">
        <v>41</v>
      </c>
      <c r="O247" s="37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AR247" s="19" t="s">
        <v>385</v>
      </c>
      <c r="AT247" s="19" t="s">
        <v>152</v>
      </c>
      <c r="AU247" s="19" t="s">
        <v>81</v>
      </c>
      <c r="AY247" s="19" t="s">
        <v>150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9" t="s">
        <v>74</v>
      </c>
      <c r="BK247" s="205">
        <f>ROUND(I247*H247,2)</f>
        <v>0</v>
      </c>
      <c r="BL247" s="19" t="s">
        <v>385</v>
      </c>
      <c r="BM247" s="19" t="s">
        <v>406</v>
      </c>
    </row>
    <row r="248" spans="2:65" s="12" customFormat="1" ht="13.5" x14ac:dyDescent="0.3">
      <c r="B248" s="206"/>
      <c r="C248" s="207"/>
      <c r="D248" s="208" t="s">
        <v>159</v>
      </c>
      <c r="E248" s="209" t="s">
        <v>19</v>
      </c>
      <c r="F248" s="210" t="s">
        <v>375</v>
      </c>
      <c r="G248" s="207"/>
      <c r="H248" s="211" t="s">
        <v>19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159</v>
      </c>
      <c r="AU248" s="217" t="s">
        <v>81</v>
      </c>
      <c r="AV248" s="12" t="s">
        <v>74</v>
      </c>
      <c r="AW248" s="12" t="s">
        <v>34</v>
      </c>
      <c r="AX248" s="12" t="s">
        <v>70</v>
      </c>
      <c r="AY248" s="217" t="s">
        <v>150</v>
      </c>
    </row>
    <row r="249" spans="2:65" s="13" customFormat="1" ht="13.5" x14ac:dyDescent="0.3">
      <c r="B249" s="218"/>
      <c r="C249" s="219"/>
      <c r="D249" s="229" t="s">
        <v>159</v>
      </c>
      <c r="E249" s="230" t="s">
        <v>19</v>
      </c>
      <c r="F249" s="231" t="s">
        <v>407</v>
      </c>
      <c r="G249" s="219"/>
      <c r="H249" s="232">
        <v>3</v>
      </c>
      <c r="I249" s="223"/>
      <c r="J249" s="219"/>
      <c r="K249" s="219"/>
      <c r="L249" s="224"/>
      <c r="M249" s="225"/>
      <c r="N249" s="226"/>
      <c r="O249" s="226"/>
      <c r="P249" s="226"/>
      <c r="Q249" s="226"/>
      <c r="R249" s="226"/>
      <c r="S249" s="226"/>
      <c r="T249" s="227"/>
      <c r="AT249" s="228" t="s">
        <v>159</v>
      </c>
      <c r="AU249" s="228" t="s">
        <v>81</v>
      </c>
      <c r="AV249" s="13" t="s">
        <v>81</v>
      </c>
      <c r="AW249" s="13" t="s">
        <v>34</v>
      </c>
      <c r="AX249" s="13" t="s">
        <v>74</v>
      </c>
      <c r="AY249" s="228" t="s">
        <v>150</v>
      </c>
    </row>
    <row r="250" spans="2:65" s="1" customFormat="1" ht="44.25" customHeight="1" x14ac:dyDescent="0.3">
      <c r="B250" s="36"/>
      <c r="C250" s="194" t="s">
        <v>408</v>
      </c>
      <c r="D250" s="194" t="s">
        <v>152</v>
      </c>
      <c r="E250" s="195" t="s">
        <v>409</v>
      </c>
      <c r="F250" s="196" t="s">
        <v>410</v>
      </c>
      <c r="G250" s="197" t="s">
        <v>237</v>
      </c>
      <c r="H250" s="198">
        <v>3</v>
      </c>
      <c r="I250" s="199"/>
      <c r="J250" s="200">
        <f>ROUND(I250*H250,2)</f>
        <v>0</v>
      </c>
      <c r="K250" s="196" t="s">
        <v>19</v>
      </c>
      <c r="L250" s="56"/>
      <c r="M250" s="201" t="s">
        <v>19</v>
      </c>
      <c r="N250" s="202" t="s">
        <v>41</v>
      </c>
      <c r="O250" s="37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AR250" s="19" t="s">
        <v>385</v>
      </c>
      <c r="AT250" s="19" t="s">
        <v>152</v>
      </c>
      <c r="AU250" s="19" t="s">
        <v>81</v>
      </c>
      <c r="AY250" s="19" t="s">
        <v>150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9" t="s">
        <v>74</v>
      </c>
      <c r="BK250" s="205">
        <f>ROUND(I250*H250,2)</f>
        <v>0</v>
      </c>
      <c r="BL250" s="19" t="s">
        <v>385</v>
      </c>
      <c r="BM250" s="19" t="s">
        <v>411</v>
      </c>
    </row>
    <row r="251" spans="2:65" s="12" customFormat="1" ht="13.5" x14ac:dyDescent="0.3">
      <c r="B251" s="206"/>
      <c r="C251" s="207"/>
      <c r="D251" s="208" t="s">
        <v>159</v>
      </c>
      <c r="E251" s="209" t="s">
        <v>19</v>
      </c>
      <c r="F251" s="210" t="s">
        <v>375</v>
      </c>
      <c r="G251" s="207"/>
      <c r="H251" s="211" t="s">
        <v>19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159</v>
      </c>
      <c r="AU251" s="217" t="s">
        <v>81</v>
      </c>
      <c r="AV251" s="12" t="s">
        <v>74</v>
      </c>
      <c r="AW251" s="12" t="s">
        <v>34</v>
      </c>
      <c r="AX251" s="12" t="s">
        <v>70</v>
      </c>
      <c r="AY251" s="217" t="s">
        <v>150</v>
      </c>
    </row>
    <row r="252" spans="2:65" s="13" customFormat="1" ht="13.5" x14ac:dyDescent="0.3">
      <c r="B252" s="218"/>
      <c r="C252" s="219"/>
      <c r="D252" s="229" t="s">
        <v>159</v>
      </c>
      <c r="E252" s="230" t="s">
        <v>19</v>
      </c>
      <c r="F252" s="231" t="s">
        <v>412</v>
      </c>
      <c r="G252" s="219"/>
      <c r="H252" s="232">
        <v>3</v>
      </c>
      <c r="I252" s="223"/>
      <c r="J252" s="219"/>
      <c r="K252" s="219"/>
      <c r="L252" s="224"/>
      <c r="M252" s="225"/>
      <c r="N252" s="226"/>
      <c r="O252" s="226"/>
      <c r="P252" s="226"/>
      <c r="Q252" s="226"/>
      <c r="R252" s="226"/>
      <c r="S252" s="226"/>
      <c r="T252" s="227"/>
      <c r="AT252" s="228" t="s">
        <v>159</v>
      </c>
      <c r="AU252" s="228" t="s">
        <v>81</v>
      </c>
      <c r="AV252" s="13" t="s">
        <v>81</v>
      </c>
      <c r="AW252" s="13" t="s">
        <v>34</v>
      </c>
      <c r="AX252" s="13" t="s">
        <v>74</v>
      </c>
      <c r="AY252" s="228" t="s">
        <v>150</v>
      </c>
    </row>
    <row r="253" spans="2:65" s="1" customFormat="1" ht="44.25" customHeight="1" x14ac:dyDescent="0.3">
      <c r="B253" s="36"/>
      <c r="C253" s="194" t="s">
        <v>413</v>
      </c>
      <c r="D253" s="194" t="s">
        <v>152</v>
      </c>
      <c r="E253" s="195" t="s">
        <v>414</v>
      </c>
      <c r="F253" s="196" t="s">
        <v>415</v>
      </c>
      <c r="G253" s="197" t="s">
        <v>237</v>
      </c>
      <c r="H253" s="198">
        <v>1</v>
      </c>
      <c r="I253" s="199"/>
      <c r="J253" s="200">
        <f>ROUND(I253*H253,2)</f>
        <v>0</v>
      </c>
      <c r="K253" s="196" t="s">
        <v>19</v>
      </c>
      <c r="L253" s="56"/>
      <c r="M253" s="201" t="s">
        <v>19</v>
      </c>
      <c r="N253" s="202" t="s">
        <v>41</v>
      </c>
      <c r="O253" s="37"/>
      <c r="P253" s="203">
        <f>O253*H253</f>
        <v>0</v>
      </c>
      <c r="Q253" s="203">
        <v>0</v>
      </c>
      <c r="R253" s="203">
        <f>Q253*H253</f>
        <v>0</v>
      </c>
      <c r="S253" s="203">
        <v>0</v>
      </c>
      <c r="T253" s="204">
        <f>S253*H253</f>
        <v>0</v>
      </c>
      <c r="AR253" s="19" t="s">
        <v>385</v>
      </c>
      <c r="AT253" s="19" t="s">
        <v>152</v>
      </c>
      <c r="AU253" s="19" t="s">
        <v>81</v>
      </c>
      <c r="AY253" s="19" t="s">
        <v>150</v>
      </c>
      <c r="BE253" s="205">
        <f>IF(N253="základní",J253,0)</f>
        <v>0</v>
      </c>
      <c r="BF253" s="205">
        <f>IF(N253="snížená",J253,0)</f>
        <v>0</v>
      </c>
      <c r="BG253" s="205">
        <f>IF(N253="zákl. přenesená",J253,0)</f>
        <v>0</v>
      </c>
      <c r="BH253" s="205">
        <f>IF(N253="sníž. přenesená",J253,0)</f>
        <v>0</v>
      </c>
      <c r="BI253" s="205">
        <f>IF(N253="nulová",J253,0)</f>
        <v>0</v>
      </c>
      <c r="BJ253" s="19" t="s">
        <v>74</v>
      </c>
      <c r="BK253" s="205">
        <f>ROUND(I253*H253,2)</f>
        <v>0</v>
      </c>
      <c r="BL253" s="19" t="s">
        <v>385</v>
      </c>
      <c r="BM253" s="19" t="s">
        <v>416</v>
      </c>
    </row>
    <row r="254" spans="2:65" s="12" customFormat="1" ht="27" x14ac:dyDescent="0.3">
      <c r="B254" s="206"/>
      <c r="C254" s="207"/>
      <c r="D254" s="208" t="s">
        <v>159</v>
      </c>
      <c r="E254" s="209" t="s">
        <v>19</v>
      </c>
      <c r="F254" s="210" t="s">
        <v>417</v>
      </c>
      <c r="G254" s="207"/>
      <c r="H254" s="211" t="s">
        <v>19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159</v>
      </c>
      <c r="AU254" s="217" t="s">
        <v>81</v>
      </c>
      <c r="AV254" s="12" t="s">
        <v>74</v>
      </c>
      <c r="AW254" s="12" t="s">
        <v>34</v>
      </c>
      <c r="AX254" s="12" t="s">
        <v>70</v>
      </c>
      <c r="AY254" s="217" t="s">
        <v>150</v>
      </c>
    </row>
    <row r="255" spans="2:65" s="12" customFormat="1" ht="27" x14ac:dyDescent="0.3">
      <c r="B255" s="206"/>
      <c r="C255" s="207"/>
      <c r="D255" s="208" t="s">
        <v>159</v>
      </c>
      <c r="E255" s="209" t="s">
        <v>19</v>
      </c>
      <c r="F255" s="210" t="s">
        <v>418</v>
      </c>
      <c r="G255" s="207"/>
      <c r="H255" s="211" t="s">
        <v>19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159</v>
      </c>
      <c r="AU255" s="217" t="s">
        <v>81</v>
      </c>
      <c r="AV255" s="12" t="s">
        <v>74</v>
      </c>
      <c r="AW255" s="12" t="s">
        <v>34</v>
      </c>
      <c r="AX255" s="12" t="s">
        <v>70</v>
      </c>
      <c r="AY255" s="217" t="s">
        <v>150</v>
      </c>
    </row>
    <row r="256" spans="2:65" s="12" customFormat="1" ht="13.5" x14ac:dyDescent="0.3">
      <c r="B256" s="206"/>
      <c r="C256" s="207"/>
      <c r="D256" s="208" t="s">
        <v>159</v>
      </c>
      <c r="E256" s="209" t="s">
        <v>19</v>
      </c>
      <c r="F256" s="210" t="s">
        <v>419</v>
      </c>
      <c r="G256" s="207"/>
      <c r="H256" s="211" t="s">
        <v>19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159</v>
      </c>
      <c r="AU256" s="217" t="s">
        <v>81</v>
      </c>
      <c r="AV256" s="12" t="s">
        <v>74</v>
      </c>
      <c r="AW256" s="12" t="s">
        <v>34</v>
      </c>
      <c r="AX256" s="12" t="s">
        <v>70</v>
      </c>
      <c r="AY256" s="217" t="s">
        <v>150</v>
      </c>
    </row>
    <row r="257" spans="2:65" s="12" customFormat="1" ht="13.5" x14ac:dyDescent="0.3">
      <c r="B257" s="206"/>
      <c r="C257" s="207"/>
      <c r="D257" s="208" t="s">
        <v>159</v>
      </c>
      <c r="E257" s="209" t="s">
        <v>19</v>
      </c>
      <c r="F257" s="210" t="s">
        <v>420</v>
      </c>
      <c r="G257" s="207"/>
      <c r="H257" s="211" t="s">
        <v>19</v>
      </c>
      <c r="I257" s="212"/>
      <c r="J257" s="207"/>
      <c r="K257" s="207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159</v>
      </c>
      <c r="AU257" s="217" t="s">
        <v>81</v>
      </c>
      <c r="AV257" s="12" t="s">
        <v>74</v>
      </c>
      <c r="AW257" s="12" t="s">
        <v>34</v>
      </c>
      <c r="AX257" s="12" t="s">
        <v>70</v>
      </c>
      <c r="AY257" s="217" t="s">
        <v>150</v>
      </c>
    </row>
    <row r="258" spans="2:65" s="13" customFormat="1" ht="13.5" x14ac:dyDescent="0.3">
      <c r="B258" s="218"/>
      <c r="C258" s="219"/>
      <c r="D258" s="229" t="s">
        <v>159</v>
      </c>
      <c r="E258" s="230" t="s">
        <v>19</v>
      </c>
      <c r="F258" s="231" t="s">
        <v>421</v>
      </c>
      <c r="G258" s="219"/>
      <c r="H258" s="232">
        <v>1</v>
      </c>
      <c r="I258" s="223"/>
      <c r="J258" s="219"/>
      <c r="K258" s="219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159</v>
      </c>
      <c r="AU258" s="228" t="s">
        <v>81</v>
      </c>
      <c r="AV258" s="13" t="s">
        <v>81</v>
      </c>
      <c r="AW258" s="13" t="s">
        <v>34</v>
      </c>
      <c r="AX258" s="13" t="s">
        <v>74</v>
      </c>
      <c r="AY258" s="228" t="s">
        <v>150</v>
      </c>
    </row>
    <row r="259" spans="2:65" s="1" customFormat="1" ht="44.25" customHeight="1" x14ac:dyDescent="0.3">
      <c r="B259" s="36"/>
      <c r="C259" s="194" t="s">
        <v>422</v>
      </c>
      <c r="D259" s="194" t="s">
        <v>152</v>
      </c>
      <c r="E259" s="195" t="s">
        <v>423</v>
      </c>
      <c r="F259" s="196" t="s">
        <v>424</v>
      </c>
      <c r="G259" s="197" t="s">
        <v>237</v>
      </c>
      <c r="H259" s="198">
        <v>1</v>
      </c>
      <c r="I259" s="199"/>
      <c r="J259" s="200">
        <f>ROUND(I259*H259,2)</f>
        <v>0</v>
      </c>
      <c r="K259" s="196" t="s">
        <v>19</v>
      </c>
      <c r="L259" s="56"/>
      <c r="M259" s="201" t="s">
        <v>19</v>
      </c>
      <c r="N259" s="202" t="s">
        <v>41</v>
      </c>
      <c r="O259" s="37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AR259" s="19" t="s">
        <v>385</v>
      </c>
      <c r="AT259" s="19" t="s">
        <v>152</v>
      </c>
      <c r="AU259" s="19" t="s">
        <v>81</v>
      </c>
      <c r="AY259" s="19" t="s">
        <v>150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9" t="s">
        <v>74</v>
      </c>
      <c r="BK259" s="205">
        <f>ROUND(I259*H259,2)</f>
        <v>0</v>
      </c>
      <c r="BL259" s="19" t="s">
        <v>385</v>
      </c>
      <c r="BM259" s="19" t="s">
        <v>425</v>
      </c>
    </row>
    <row r="260" spans="2:65" s="12" customFormat="1" ht="27" x14ac:dyDescent="0.3">
      <c r="B260" s="206"/>
      <c r="C260" s="207"/>
      <c r="D260" s="208" t="s">
        <v>159</v>
      </c>
      <c r="E260" s="209" t="s">
        <v>19</v>
      </c>
      <c r="F260" s="210" t="s">
        <v>417</v>
      </c>
      <c r="G260" s="207"/>
      <c r="H260" s="211" t="s">
        <v>19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159</v>
      </c>
      <c r="AU260" s="217" t="s">
        <v>81</v>
      </c>
      <c r="AV260" s="12" t="s">
        <v>74</v>
      </c>
      <c r="AW260" s="12" t="s">
        <v>34</v>
      </c>
      <c r="AX260" s="12" t="s">
        <v>70</v>
      </c>
      <c r="AY260" s="217" t="s">
        <v>150</v>
      </c>
    </row>
    <row r="261" spans="2:65" s="12" customFormat="1" ht="27" x14ac:dyDescent="0.3">
      <c r="B261" s="206"/>
      <c r="C261" s="207"/>
      <c r="D261" s="208" t="s">
        <v>159</v>
      </c>
      <c r="E261" s="209" t="s">
        <v>19</v>
      </c>
      <c r="F261" s="210" t="s">
        <v>418</v>
      </c>
      <c r="G261" s="207"/>
      <c r="H261" s="211" t="s">
        <v>19</v>
      </c>
      <c r="I261" s="212"/>
      <c r="J261" s="207"/>
      <c r="K261" s="207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159</v>
      </c>
      <c r="AU261" s="217" t="s">
        <v>81</v>
      </c>
      <c r="AV261" s="12" t="s">
        <v>74</v>
      </c>
      <c r="AW261" s="12" t="s">
        <v>34</v>
      </c>
      <c r="AX261" s="12" t="s">
        <v>70</v>
      </c>
      <c r="AY261" s="217" t="s">
        <v>150</v>
      </c>
    </row>
    <row r="262" spans="2:65" s="12" customFormat="1" ht="13.5" x14ac:dyDescent="0.3">
      <c r="B262" s="206"/>
      <c r="C262" s="207"/>
      <c r="D262" s="208" t="s">
        <v>159</v>
      </c>
      <c r="E262" s="209" t="s">
        <v>19</v>
      </c>
      <c r="F262" s="210" t="s">
        <v>419</v>
      </c>
      <c r="G262" s="207"/>
      <c r="H262" s="211" t="s">
        <v>19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159</v>
      </c>
      <c r="AU262" s="217" t="s">
        <v>81</v>
      </c>
      <c r="AV262" s="12" t="s">
        <v>74</v>
      </c>
      <c r="AW262" s="12" t="s">
        <v>34</v>
      </c>
      <c r="AX262" s="12" t="s">
        <v>70</v>
      </c>
      <c r="AY262" s="217" t="s">
        <v>150</v>
      </c>
    </row>
    <row r="263" spans="2:65" s="12" customFormat="1" ht="13.5" x14ac:dyDescent="0.3">
      <c r="B263" s="206"/>
      <c r="C263" s="207"/>
      <c r="D263" s="208" t="s">
        <v>159</v>
      </c>
      <c r="E263" s="209" t="s">
        <v>19</v>
      </c>
      <c r="F263" s="210" t="s">
        <v>420</v>
      </c>
      <c r="G263" s="207"/>
      <c r="H263" s="211" t="s">
        <v>19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159</v>
      </c>
      <c r="AU263" s="217" t="s">
        <v>81</v>
      </c>
      <c r="AV263" s="12" t="s">
        <v>74</v>
      </c>
      <c r="AW263" s="12" t="s">
        <v>34</v>
      </c>
      <c r="AX263" s="12" t="s">
        <v>70</v>
      </c>
      <c r="AY263" s="217" t="s">
        <v>150</v>
      </c>
    </row>
    <row r="264" spans="2:65" s="13" customFormat="1" ht="13.5" x14ac:dyDescent="0.3">
      <c r="B264" s="218"/>
      <c r="C264" s="219"/>
      <c r="D264" s="229" t="s">
        <v>159</v>
      </c>
      <c r="E264" s="230" t="s">
        <v>19</v>
      </c>
      <c r="F264" s="231" t="s">
        <v>426</v>
      </c>
      <c r="G264" s="219"/>
      <c r="H264" s="232">
        <v>1</v>
      </c>
      <c r="I264" s="223"/>
      <c r="J264" s="219"/>
      <c r="K264" s="219"/>
      <c r="L264" s="224"/>
      <c r="M264" s="225"/>
      <c r="N264" s="226"/>
      <c r="O264" s="226"/>
      <c r="P264" s="226"/>
      <c r="Q264" s="226"/>
      <c r="R264" s="226"/>
      <c r="S264" s="226"/>
      <c r="T264" s="227"/>
      <c r="AT264" s="228" t="s">
        <v>159</v>
      </c>
      <c r="AU264" s="228" t="s">
        <v>81</v>
      </c>
      <c r="AV264" s="13" t="s">
        <v>81</v>
      </c>
      <c r="AW264" s="13" t="s">
        <v>34</v>
      </c>
      <c r="AX264" s="13" t="s">
        <v>74</v>
      </c>
      <c r="AY264" s="228" t="s">
        <v>150</v>
      </c>
    </row>
    <row r="265" spans="2:65" s="1" customFormat="1" ht="44.25" customHeight="1" x14ac:dyDescent="0.3">
      <c r="B265" s="36"/>
      <c r="C265" s="194" t="s">
        <v>427</v>
      </c>
      <c r="D265" s="194" t="s">
        <v>152</v>
      </c>
      <c r="E265" s="195" t="s">
        <v>428</v>
      </c>
      <c r="F265" s="196" t="s">
        <v>415</v>
      </c>
      <c r="G265" s="197" t="s">
        <v>237</v>
      </c>
      <c r="H265" s="198">
        <v>1</v>
      </c>
      <c r="I265" s="199"/>
      <c r="J265" s="200">
        <f>ROUND(I265*H265,2)</f>
        <v>0</v>
      </c>
      <c r="K265" s="196" t="s">
        <v>19</v>
      </c>
      <c r="L265" s="56"/>
      <c r="M265" s="201" t="s">
        <v>19</v>
      </c>
      <c r="N265" s="202" t="s">
        <v>41</v>
      </c>
      <c r="O265" s="37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AR265" s="19" t="s">
        <v>385</v>
      </c>
      <c r="AT265" s="19" t="s">
        <v>152</v>
      </c>
      <c r="AU265" s="19" t="s">
        <v>81</v>
      </c>
      <c r="AY265" s="19" t="s">
        <v>150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9" t="s">
        <v>74</v>
      </c>
      <c r="BK265" s="205">
        <f>ROUND(I265*H265,2)</f>
        <v>0</v>
      </c>
      <c r="BL265" s="19" t="s">
        <v>385</v>
      </c>
      <c r="BM265" s="19" t="s">
        <v>429</v>
      </c>
    </row>
    <row r="266" spans="2:65" s="12" customFormat="1" ht="27" x14ac:dyDescent="0.3">
      <c r="B266" s="206"/>
      <c r="C266" s="207"/>
      <c r="D266" s="208" t="s">
        <v>159</v>
      </c>
      <c r="E266" s="209" t="s">
        <v>19</v>
      </c>
      <c r="F266" s="210" t="s">
        <v>417</v>
      </c>
      <c r="G266" s="207"/>
      <c r="H266" s="211" t="s">
        <v>19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159</v>
      </c>
      <c r="AU266" s="217" t="s">
        <v>81</v>
      </c>
      <c r="AV266" s="12" t="s">
        <v>74</v>
      </c>
      <c r="AW266" s="12" t="s">
        <v>34</v>
      </c>
      <c r="AX266" s="12" t="s">
        <v>70</v>
      </c>
      <c r="AY266" s="217" t="s">
        <v>150</v>
      </c>
    </row>
    <row r="267" spans="2:65" s="12" customFormat="1" ht="27" x14ac:dyDescent="0.3">
      <c r="B267" s="206"/>
      <c r="C267" s="207"/>
      <c r="D267" s="208" t="s">
        <v>159</v>
      </c>
      <c r="E267" s="209" t="s">
        <v>19</v>
      </c>
      <c r="F267" s="210" t="s">
        <v>418</v>
      </c>
      <c r="G267" s="207"/>
      <c r="H267" s="211" t="s">
        <v>19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159</v>
      </c>
      <c r="AU267" s="217" t="s">
        <v>81</v>
      </c>
      <c r="AV267" s="12" t="s">
        <v>74</v>
      </c>
      <c r="AW267" s="12" t="s">
        <v>34</v>
      </c>
      <c r="AX267" s="12" t="s">
        <v>70</v>
      </c>
      <c r="AY267" s="217" t="s">
        <v>150</v>
      </c>
    </row>
    <row r="268" spans="2:65" s="12" customFormat="1" ht="13.5" x14ac:dyDescent="0.3">
      <c r="B268" s="206"/>
      <c r="C268" s="207"/>
      <c r="D268" s="208" t="s">
        <v>159</v>
      </c>
      <c r="E268" s="209" t="s">
        <v>19</v>
      </c>
      <c r="F268" s="210" t="s">
        <v>419</v>
      </c>
      <c r="G268" s="207"/>
      <c r="H268" s="211" t="s">
        <v>19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159</v>
      </c>
      <c r="AU268" s="217" t="s">
        <v>81</v>
      </c>
      <c r="AV268" s="12" t="s">
        <v>74</v>
      </c>
      <c r="AW268" s="12" t="s">
        <v>34</v>
      </c>
      <c r="AX268" s="12" t="s">
        <v>70</v>
      </c>
      <c r="AY268" s="217" t="s">
        <v>150</v>
      </c>
    </row>
    <row r="269" spans="2:65" s="12" customFormat="1" ht="13.5" x14ac:dyDescent="0.3">
      <c r="B269" s="206"/>
      <c r="C269" s="207"/>
      <c r="D269" s="208" t="s">
        <v>159</v>
      </c>
      <c r="E269" s="209" t="s">
        <v>19</v>
      </c>
      <c r="F269" s="210" t="s">
        <v>420</v>
      </c>
      <c r="G269" s="207"/>
      <c r="H269" s="211" t="s">
        <v>19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159</v>
      </c>
      <c r="AU269" s="217" t="s">
        <v>81</v>
      </c>
      <c r="AV269" s="12" t="s">
        <v>74</v>
      </c>
      <c r="AW269" s="12" t="s">
        <v>34</v>
      </c>
      <c r="AX269" s="12" t="s">
        <v>70</v>
      </c>
      <c r="AY269" s="217" t="s">
        <v>150</v>
      </c>
    </row>
    <row r="270" spans="2:65" s="13" customFormat="1" ht="13.5" x14ac:dyDescent="0.3">
      <c r="B270" s="218"/>
      <c r="C270" s="219"/>
      <c r="D270" s="229" t="s">
        <v>159</v>
      </c>
      <c r="E270" s="230" t="s">
        <v>19</v>
      </c>
      <c r="F270" s="231" t="s">
        <v>430</v>
      </c>
      <c r="G270" s="219"/>
      <c r="H270" s="232">
        <v>1</v>
      </c>
      <c r="I270" s="223"/>
      <c r="J270" s="219"/>
      <c r="K270" s="219"/>
      <c r="L270" s="224"/>
      <c r="M270" s="225"/>
      <c r="N270" s="226"/>
      <c r="O270" s="226"/>
      <c r="P270" s="226"/>
      <c r="Q270" s="226"/>
      <c r="R270" s="226"/>
      <c r="S270" s="226"/>
      <c r="T270" s="227"/>
      <c r="AT270" s="228" t="s">
        <v>159</v>
      </c>
      <c r="AU270" s="228" t="s">
        <v>81</v>
      </c>
      <c r="AV270" s="13" t="s">
        <v>81</v>
      </c>
      <c r="AW270" s="13" t="s">
        <v>34</v>
      </c>
      <c r="AX270" s="13" t="s">
        <v>74</v>
      </c>
      <c r="AY270" s="228" t="s">
        <v>150</v>
      </c>
    </row>
    <row r="271" spans="2:65" s="1" customFormat="1" ht="44.25" customHeight="1" x14ac:dyDescent="0.3">
      <c r="B271" s="36"/>
      <c r="C271" s="194" t="s">
        <v>431</v>
      </c>
      <c r="D271" s="194" t="s">
        <v>152</v>
      </c>
      <c r="E271" s="195" t="s">
        <v>432</v>
      </c>
      <c r="F271" s="196" t="s">
        <v>433</v>
      </c>
      <c r="G271" s="197" t="s">
        <v>237</v>
      </c>
      <c r="H271" s="198">
        <v>1</v>
      </c>
      <c r="I271" s="199"/>
      <c r="J271" s="200">
        <f>ROUND(I271*H271,2)</f>
        <v>0</v>
      </c>
      <c r="K271" s="196" t="s">
        <v>19</v>
      </c>
      <c r="L271" s="56"/>
      <c r="M271" s="201" t="s">
        <v>19</v>
      </c>
      <c r="N271" s="202" t="s">
        <v>41</v>
      </c>
      <c r="O271" s="37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AR271" s="19" t="s">
        <v>385</v>
      </c>
      <c r="AT271" s="19" t="s">
        <v>152</v>
      </c>
      <c r="AU271" s="19" t="s">
        <v>81</v>
      </c>
      <c r="AY271" s="19" t="s">
        <v>150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9" t="s">
        <v>74</v>
      </c>
      <c r="BK271" s="205">
        <f>ROUND(I271*H271,2)</f>
        <v>0</v>
      </c>
      <c r="BL271" s="19" t="s">
        <v>385</v>
      </c>
      <c r="BM271" s="19" t="s">
        <v>434</v>
      </c>
    </row>
    <row r="272" spans="2:65" s="12" customFormat="1" ht="27" x14ac:dyDescent="0.3">
      <c r="B272" s="206"/>
      <c r="C272" s="207"/>
      <c r="D272" s="208" t="s">
        <v>159</v>
      </c>
      <c r="E272" s="209" t="s">
        <v>19</v>
      </c>
      <c r="F272" s="210" t="s">
        <v>417</v>
      </c>
      <c r="G272" s="207"/>
      <c r="H272" s="211" t="s">
        <v>19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159</v>
      </c>
      <c r="AU272" s="217" t="s">
        <v>81</v>
      </c>
      <c r="AV272" s="12" t="s">
        <v>74</v>
      </c>
      <c r="AW272" s="12" t="s">
        <v>34</v>
      </c>
      <c r="AX272" s="12" t="s">
        <v>70</v>
      </c>
      <c r="AY272" s="217" t="s">
        <v>150</v>
      </c>
    </row>
    <row r="273" spans="2:65" s="12" customFormat="1" ht="27" x14ac:dyDescent="0.3">
      <c r="B273" s="206"/>
      <c r="C273" s="207"/>
      <c r="D273" s="208" t="s">
        <v>159</v>
      </c>
      <c r="E273" s="209" t="s">
        <v>19</v>
      </c>
      <c r="F273" s="210" t="s">
        <v>418</v>
      </c>
      <c r="G273" s="207"/>
      <c r="H273" s="211" t="s">
        <v>19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159</v>
      </c>
      <c r="AU273" s="217" t="s">
        <v>81</v>
      </c>
      <c r="AV273" s="12" t="s">
        <v>74</v>
      </c>
      <c r="AW273" s="12" t="s">
        <v>34</v>
      </c>
      <c r="AX273" s="12" t="s">
        <v>70</v>
      </c>
      <c r="AY273" s="217" t="s">
        <v>150</v>
      </c>
    </row>
    <row r="274" spans="2:65" s="12" customFormat="1" ht="13.5" x14ac:dyDescent="0.3">
      <c r="B274" s="206"/>
      <c r="C274" s="207"/>
      <c r="D274" s="208" t="s">
        <v>159</v>
      </c>
      <c r="E274" s="209" t="s">
        <v>19</v>
      </c>
      <c r="F274" s="210" t="s">
        <v>419</v>
      </c>
      <c r="G274" s="207"/>
      <c r="H274" s="211" t="s">
        <v>19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159</v>
      </c>
      <c r="AU274" s="217" t="s">
        <v>81</v>
      </c>
      <c r="AV274" s="12" t="s">
        <v>74</v>
      </c>
      <c r="AW274" s="12" t="s">
        <v>34</v>
      </c>
      <c r="AX274" s="12" t="s">
        <v>70</v>
      </c>
      <c r="AY274" s="217" t="s">
        <v>150</v>
      </c>
    </row>
    <row r="275" spans="2:65" s="13" customFormat="1" ht="13.5" x14ac:dyDescent="0.3">
      <c r="B275" s="218"/>
      <c r="C275" s="219"/>
      <c r="D275" s="229" t="s">
        <v>159</v>
      </c>
      <c r="E275" s="230" t="s">
        <v>19</v>
      </c>
      <c r="F275" s="231" t="s">
        <v>74</v>
      </c>
      <c r="G275" s="219"/>
      <c r="H275" s="232">
        <v>1</v>
      </c>
      <c r="I275" s="223"/>
      <c r="J275" s="219"/>
      <c r="K275" s="219"/>
      <c r="L275" s="224"/>
      <c r="M275" s="225"/>
      <c r="N275" s="226"/>
      <c r="O275" s="226"/>
      <c r="P275" s="226"/>
      <c r="Q275" s="226"/>
      <c r="R275" s="226"/>
      <c r="S275" s="226"/>
      <c r="T275" s="227"/>
      <c r="AT275" s="228" t="s">
        <v>159</v>
      </c>
      <c r="AU275" s="228" t="s">
        <v>81</v>
      </c>
      <c r="AV275" s="13" t="s">
        <v>81</v>
      </c>
      <c r="AW275" s="13" t="s">
        <v>34</v>
      </c>
      <c r="AX275" s="13" t="s">
        <v>74</v>
      </c>
      <c r="AY275" s="228" t="s">
        <v>150</v>
      </c>
    </row>
    <row r="276" spans="2:65" s="1" customFormat="1" ht="44.25" customHeight="1" x14ac:dyDescent="0.3">
      <c r="B276" s="36"/>
      <c r="C276" s="194" t="s">
        <v>435</v>
      </c>
      <c r="D276" s="194" t="s">
        <v>152</v>
      </c>
      <c r="E276" s="195" t="s">
        <v>436</v>
      </c>
      <c r="F276" s="196" t="s">
        <v>437</v>
      </c>
      <c r="G276" s="197" t="s">
        <v>237</v>
      </c>
      <c r="H276" s="198">
        <v>1</v>
      </c>
      <c r="I276" s="199"/>
      <c r="J276" s="200">
        <f>ROUND(I276*H276,2)</f>
        <v>0</v>
      </c>
      <c r="K276" s="196" t="s">
        <v>19</v>
      </c>
      <c r="L276" s="56"/>
      <c r="M276" s="201" t="s">
        <v>19</v>
      </c>
      <c r="N276" s="202" t="s">
        <v>41</v>
      </c>
      <c r="O276" s="37"/>
      <c r="P276" s="203">
        <f>O276*H276</f>
        <v>0</v>
      </c>
      <c r="Q276" s="203">
        <v>0</v>
      </c>
      <c r="R276" s="203">
        <f>Q276*H276</f>
        <v>0</v>
      </c>
      <c r="S276" s="203">
        <v>0</v>
      </c>
      <c r="T276" s="204">
        <f>S276*H276</f>
        <v>0</v>
      </c>
      <c r="AR276" s="19" t="s">
        <v>385</v>
      </c>
      <c r="AT276" s="19" t="s">
        <v>152</v>
      </c>
      <c r="AU276" s="19" t="s">
        <v>81</v>
      </c>
      <c r="AY276" s="19" t="s">
        <v>150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9" t="s">
        <v>74</v>
      </c>
      <c r="BK276" s="205">
        <f>ROUND(I276*H276,2)</f>
        <v>0</v>
      </c>
      <c r="BL276" s="19" t="s">
        <v>385</v>
      </c>
      <c r="BM276" s="19" t="s">
        <v>438</v>
      </c>
    </row>
    <row r="277" spans="2:65" s="12" customFormat="1" ht="27" x14ac:dyDescent="0.3">
      <c r="B277" s="206"/>
      <c r="C277" s="207"/>
      <c r="D277" s="208" t="s">
        <v>159</v>
      </c>
      <c r="E277" s="209" t="s">
        <v>19</v>
      </c>
      <c r="F277" s="210" t="s">
        <v>417</v>
      </c>
      <c r="G277" s="207"/>
      <c r="H277" s="211" t="s">
        <v>19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159</v>
      </c>
      <c r="AU277" s="217" t="s">
        <v>81</v>
      </c>
      <c r="AV277" s="12" t="s">
        <v>74</v>
      </c>
      <c r="AW277" s="12" t="s">
        <v>34</v>
      </c>
      <c r="AX277" s="12" t="s">
        <v>70</v>
      </c>
      <c r="AY277" s="217" t="s">
        <v>150</v>
      </c>
    </row>
    <row r="278" spans="2:65" s="12" customFormat="1" ht="27" x14ac:dyDescent="0.3">
      <c r="B278" s="206"/>
      <c r="C278" s="207"/>
      <c r="D278" s="208" t="s">
        <v>159</v>
      </c>
      <c r="E278" s="209" t="s">
        <v>19</v>
      </c>
      <c r="F278" s="210" t="s">
        <v>418</v>
      </c>
      <c r="G278" s="207"/>
      <c r="H278" s="211" t="s">
        <v>19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159</v>
      </c>
      <c r="AU278" s="217" t="s">
        <v>81</v>
      </c>
      <c r="AV278" s="12" t="s">
        <v>74</v>
      </c>
      <c r="AW278" s="12" t="s">
        <v>34</v>
      </c>
      <c r="AX278" s="12" t="s">
        <v>70</v>
      </c>
      <c r="AY278" s="217" t="s">
        <v>150</v>
      </c>
    </row>
    <row r="279" spans="2:65" s="12" customFormat="1" ht="13.5" x14ac:dyDescent="0.3">
      <c r="B279" s="206"/>
      <c r="C279" s="207"/>
      <c r="D279" s="208" t="s">
        <v>159</v>
      </c>
      <c r="E279" s="209" t="s">
        <v>19</v>
      </c>
      <c r="F279" s="210" t="s">
        <v>419</v>
      </c>
      <c r="G279" s="207"/>
      <c r="H279" s="211" t="s">
        <v>19</v>
      </c>
      <c r="I279" s="212"/>
      <c r="J279" s="207"/>
      <c r="K279" s="207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159</v>
      </c>
      <c r="AU279" s="217" t="s">
        <v>81</v>
      </c>
      <c r="AV279" s="12" t="s">
        <v>74</v>
      </c>
      <c r="AW279" s="12" t="s">
        <v>34</v>
      </c>
      <c r="AX279" s="12" t="s">
        <v>70</v>
      </c>
      <c r="AY279" s="217" t="s">
        <v>150</v>
      </c>
    </row>
    <row r="280" spans="2:65" s="12" customFormat="1" ht="13.5" x14ac:dyDescent="0.3">
      <c r="B280" s="206"/>
      <c r="C280" s="207"/>
      <c r="D280" s="208" t="s">
        <v>159</v>
      </c>
      <c r="E280" s="209" t="s">
        <v>19</v>
      </c>
      <c r="F280" s="210" t="s">
        <v>420</v>
      </c>
      <c r="G280" s="207"/>
      <c r="H280" s="211" t="s">
        <v>19</v>
      </c>
      <c r="I280" s="212"/>
      <c r="J280" s="207"/>
      <c r="K280" s="207"/>
      <c r="L280" s="213"/>
      <c r="M280" s="214"/>
      <c r="N280" s="215"/>
      <c r="O280" s="215"/>
      <c r="P280" s="215"/>
      <c r="Q280" s="215"/>
      <c r="R280" s="215"/>
      <c r="S280" s="215"/>
      <c r="T280" s="216"/>
      <c r="AT280" s="217" t="s">
        <v>159</v>
      </c>
      <c r="AU280" s="217" t="s">
        <v>81</v>
      </c>
      <c r="AV280" s="12" t="s">
        <v>74</v>
      </c>
      <c r="AW280" s="12" t="s">
        <v>34</v>
      </c>
      <c r="AX280" s="12" t="s">
        <v>70</v>
      </c>
      <c r="AY280" s="217" t="s">
        <v>150</v>
      </c>
    </row>
    <row r="281" spans="2:65" s="13" customFormat="1" ht="13.5" x14ac:dyDescent="0.3">
      <c r="B281" s="218"/>
      <c r="C281" s="219"/>
      <c r="D281" s="229" t="s">
        <v>159</v>
      </c>
      <c r="E281" s="230" t="s">
        <v>19</v>
      </c>
      <c r="F281" s="231" t="s">
        <v>439</v>
      </c>
      <c r="G281" s="219"/>
      <c r="H281" s="232">
        <v>1</v>
      </c>
      <c r="I281" s="223"/>
      <c r="J281" s="219"/>
      <c r="K281" s="219"/>
      <c r="L281" s="224"/>
      <c r="M281" s="225"/>
      <c r="N281" s="226"/>
      <c r="O281" s="226"/>
      <c r="P281" s="226"/>
      <c r="Q281" s="226"/>
      <c r="R281" s="226"/>
      <c r="S281" s="226"/>
      <c r="T281" s="227"/>
      <c r="AT281" s="228" t="s">
        <v>159</v>
      </c>
      <c r="AU281" s="228" t="s">
        <v>81</v>
      </c>
      <c r="AV281" s="13" t="s">
        <v>81</v>
      </c>
      <c r="AW281" s="13" t="s">
        <v>34</v>
      </c>
      <c r="AX281" s="13" t="s">
        <v>74</v>
      </c>
      <c r="AY281" s="228" t="s">
        <v>150</v>
      </c>
    </row>
    <row r="282" spans="2:65" s="1" customFormat="1" ht="44.25" customHeight="1" x14ac:dyDescent="0.3">
      <c r="B282" s="36"/>
      <c r="C282" s="194" t="s">
        <v>440</v>
      </c>
      <c r="D282" s="194" t="s">
        <v>152</v>
      </c>
      <c r="E282" s="195" t="s">
        <v>441</v>
      </c>
      <c r="F282" s="196" t="s">
        <v>442</v>
      </c>
      <c r="G282" s="197" t="s">
        <v>155</v>
      </c>
      <c r="H282" s="198">
        <v>88.2</v>
      </c>
      <c r="I282" s="199"/>
      <c r="J282" s="200">
        <f>ROUND(I282*H282,2)</f>
        <v>0</v>
      </c>
      <c r="K282" s="196" t="s">
        <v>19</v>
      </c>
      <c r="L282" s="56"/>
      <c r="M282" s="201" t="s">
        <v>19</v>
      </c>
      <c r="N282" s="202" t="s">
        <v>41</v>
      </c>
      <c r="O282" s="37"/>
      <c r="P282" s="203">
        <f>O282*H282</f>
        <v>0</v>
      </c>
      <c r="Q282" s="203">
        <v>0</v>
      </c>
      <c r="R282" s="203">
        <f>Q282*H282</f>
        <v>0</v>
      </c>
      <c r="S282" s="203">
        <v>0</v>
      </c>
      <c r="T282" s="204">
        <f>S282*H282</f>
        <v>0</v>
      </c>
      <c r="AR282" s="19" t="s">
        <v>385</v>
      </c>
      <c r="AT282" s="19" t="s">
        <v>152</v>
      </c>
      <c r="AU282" s="19" t="s">
        <v>81</v>
      </c>
      <c r="AY282" s="19" t="s">
        <v>150</v>
      </c>
      <c r="BE282" s="205">
        <f>IF(N282="základní",J282,0)</f>
        <v>0</v>
      </c>
      <c r="BF282" s="205">
        <f>IF(N282="snížená",J282,0)</f>
        <v>0</v>
      </c>
      <c r="BG282" s="205">
        <f>IF(N282="zákl. přenesená",J282,0)</f>
        <v>0</v>
      </c>
      <c r="BH282" s="205">
        <f>IF(N282="sníž. přenesená",J282,0)</f>
        <v>0</v>
      </c>
      <c r="BI282" s="205">
        <f>IF(N282="nulová",J282,0)</f>
        <v>0</v>
      </c>
      <c r="BJ282" s="19" t="s">
        <v>74</v>
      </c>
      <c r="BK282" s="205">
        <f>ROUND(I282*H282,2)</f>
        <v>0</v>
      </c>
      <c r="BL282" s="19" t="s">
        <v>385</v>
      </c>
      <c r="BM282" s="19" t="s">
        <v>443</v>
      </c>
    </row>
    <row r="283" spans="2:65" s="12" customFormat="1" ht="13.5" x14ac:dyDescent="0.3">
      <c r="B283" s="206"/>
      <c r="C283" s="207"/>
      <c r="D283" s="208" t="s">
        <v>159</v>
      </c>
      <c r="E283" s="209" t="s">
        <v>19</v>
      </c>
      <c r="F283" s="210" t="s">
        <v>444</v>
      </c>
      <c r="G283" s="207"/>
      <c r="H283" s="211" t="s">
        <v>19</v>
      </c>
      <c r="I283" s="212"/>
      <c r="J283" s="207"/>
      <c r="K283" s="207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159</v>
      </c>
      <c r="AU283" s="217" t="s">
        <v>81</v>
      </c>
      <c r="AV283" s="12" t="s">
        <v>74</v>
      </c>
      <c r="AW283" s="12" t="s">
        <v>34</v>
      </c>
      <c r="AX283" s="12" t="s">
        <v>70</v>
      </c>
      <c r="AY283" s="217" t="s">
        <v>150</v>
      </c>
    </row>
    <row r="284" spans="2:65" s="13" customFormat="1" ht="13.5" x14ac:dyDescent="0.3">
      <c r="B284" s="218"/>
      <c r="C284" s="219"/>
      <c r="D284" s="229" t="s">
        <v>159</v>
      </c>
      <c r="E284" s="230" t="s">
        <v>19</v>
      </c>
      <c r="F284" s="231" t="s">
        <v>445</v>
      </c>
      <c r="G284" s="219"/>
      <c r="H284" s="232">
        <v>88.2</v>
      </c>
      <c r="I284" s="223"/>
      <c r="J284" s="219"/>
      <c r="K284" s="219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159</v>
      </c>
      <c r="AU284" s="228" t="s">
        <v>81</v>
      </c>
      <c r="AV284" s="13" t="s">
        <v>81</v>
      </c>
      <c r="AW284" s="13" t="s">
        <v>34</v>
      </c>
      <c r="AX284" s="13" t="s">
        <v>74</v>
      </c>
      <c r="AY284" s="228" t="s">
        <v>150</v>
      </c>
    </row>
    <row r="285" spans="2:65" s="1" customFormat="1" ht="22.5" customHeight="1" x14ac:dyDescent="0.3">
      <c r="B285" s="36"/>
      <c r="C285" s="194" t="s">
        <v>446</v>
      </c>
      <c r="D285" s="194" t="s">
        <v>152</v>
      </c>
      <c r="E285" s="195" t="s">
        <v>447</v>
      </c>
      <c r="F285" s="196" t="s">
        <v>448</v>
      </c>
      <c r="G285" s="197" t="s">
        <v>155</v>
      </c>
      <c r="H285" s="198">
        <v>88.2</v>
      </c>
      <c r="I285" s="199"/>
      <c r="J285" s="200">
        <f>ROUND(I285*H285,2)</f>
        <v>0</v>
      </c>
      <c r="K285" s="196" t="s">
        <v>19</v>
      </c>
      <c r="L285" s="56"/>
      <c r="M285" s="201" t="s">
        <v>19</v>
      </c>
      <c r="N285" s="202" t="s">
        <v>41</v>
      </c>
      <c r="O285" s="37"/>
      <c r="P285" s="203">
        <f>O285*H285</f>
        <v>0</v>
      </c>
      <c r="Q285" s="203">
        <v>0</v>
      </c>
      <c r="R285" s="203">
        <f>Q285*H285</f>
        <v>0</v>
      </c>
      <c r="S285" s="203">
        <v>0</v>
      </c>
      <c r="T285" s="204">
        <f>S285*H285</f>
        <v>0</v>
      </c>
      <c r="AR285" s="19" t="s">
        <v>385</v>
      </c>
      <c r="AT285" s="19" t="s">
        <v>152</v>
      </c>
      <c r="AU285" s="19" t="s">
        <v>81</v>
      </c>
      <c r="AY285" s="19" t="s">
        <v>150</v>
      </c>
      <c r="BE285" s="205">
        <f>IF(N285="základní",J285,0)</f>
        <v>0</v>
      </c>
      <c r="BF285" s="205">
        <f>IF(N285="snížená",J285,0)</f>
        <v>0</v>
      </c>
      <c r="BG285" s="205">
        <f>IF(N285="zákl. přenesená",J285,0)</f>
        <v>0</v>
      </c>
      <c r="BH285" s="205">
        <f>IF(N285="sníž. přenesená",J285,0)</f>
        <v>0</v>
      </c>
      <c r="BI285" s="205">
        <f>IF(N285="nulová",J285,0)</f>
        <v>0</v>
      </c>
      <c r="BJ285" s="19" t="s">
        <v>74</v>
      </c>
      <c r="BK285" s="205">
        <f>ROUND(I285*H285,2)</f>
        <v>0</v>
      </c>
      <c r="BL285" s="19" t="s">
        <v>385</v>
      </c>
      <c r="BM285" s="19" t="s">
        <v>449</v>
      </c>
    </row>
    <row r="286" spans="2:65" s="13" customFormat="1" ht="13.5" x14ac:dyDescent="0.3">
      <c r="B286" s="218"/>
      <c r="C286" s="219"/>
      <c r="D286" s="229" t="s">
        <v>159</v>
      </c>
      <c r="E286" s="230" t="s">
        <v>19</v>
      </c>
      <c r="F286" s="231" t="s">
        <v>450</v>
      </c>
      <c r="G286" s="219"/>
      <c r="H286" s="232">
        <v>88.2</v>
      </c>
      <c r="I286" s="223"/>
      <c r="J286" s="219"/>
      <c r="K286" s="219"/>
      <c r="L286" s="224"/>
      <c r="M286" s="225"/>
      <c r="N286" s="226"/>
      <c r="O286" s="226"/>
      <c r="P286" s="226"/>
      <c r="Q286" s="226"/>
      <c r="R286" s="226"/>
      <c r="S286" s="226"/>
      <c r="T286" s="227"/>
      <c r="AT286" s="228" t="s">
        <v>159</v>
      </c>
      <c r="AU286" s="228" t="s">
        <v>81</v>
      </c>
      <c r="AV286" s="13" t="s">
        <v>81</v>
      </c>
      <c r="AW286" s="13" t="s">
        <v>34</v>
      </c>
      <c r="AX286" s="13" t="s">
        <v>74</v>
      </c>
      <c r="AY286" s="228" t="s">
        <v>150</v>
      </c>
    </row>
    <row r="287" spans="2:65" s="1" customFormat="1" ht="31.5" customHeight="1" x14ac:dyDescent="0.3">
      <c r="B287" s="36"/>
      <c r="C287" s="194" t="s">
        <v>451</v>
      </c>
      <c r="D287" s="194" t="s">
        <v>152</v>
      </c>
      <c r="E287" s="195" t="s">
        <v>452</v>
      </c>
      <c r="F287" s="196" t="s">
        <v>453</v>
      </c>
      <c r="G287" s="197" t="s">
        <v>237</v>
      </c>
      <c r="H287" s="198">
        <v>1</v>
      </c>
      <c r="I287" s="199"/>
      <c r="J287" s="200">
        <f>ROUND(I287*H287,2)</f>
        <v>0</v>
      </c>
      <c r="K287" s="196" t="s">
        <v>19</v>
      </c>
      <c r="L287" s="56"/>
      <c r="M287" s="201" t="s">
        <v>19</v>
      </c>
      <c r="N287" s="202" t="s">
        <v>41</v>
      </c>
      <c r="O287" s="37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AR287" s="19" t="s">
        <v>385</v>
      </c>
      <c r="AT287" s="19" t="s">
        <v>152</v>
      </c>
      <c r="AU287" s="19" t="s">
        <v>81</v>
      </c>
      <c r="AY287" s="19" t="s">
        <v>150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9" t="s">
        <v>74</v>
      </c>
      <c r="BK287" s="205">
        <f>ROUND(I287*H287,2)</f>
        <v>0</v>
      </c>
      <c r="BL287" s="19" t="s">
        <v>385</v>
      </c>
      <c r="BM287" s="19" t="s">
        <v>454</v>
      </c>
    </row>
    <row r="288" spans="2:65" s="12" customFormat="1" ht="13.5" x14ac:dyDescent="0.3">
      <c r="B288" s="206"/>
      <c r="C288" s="207"/>
      <c r="D288" s="208" t="s">
        <v>159</v>
      </c>
      <c r="E288" s="209" t="s">
        <v>19</v>
      </c>
      <c r="F288" s="210" t="s">
        <v>444</v>
      </c>
      <c r="G288" s="207"/>
      <c r="H288" s="211" t="s">
        <v>19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159</v>
      </c>
      <c r="AU288" s="217" t="s">
        <v>81</v>
      </c>
      <c r="AV288" s="12" t="s">
        <v>74</v>
      </c>
      <c r="AW288" s="12" t="s">
        <v>34</v>
      </c>
      <c r="AX288" s="12" t="s">
        <v>70</v>
      </c>
      <c r="AY288" s="217" t="s">
        <v>150</v>
      </c>
    </row>
    <row r="289" spans="2:65" s="13" customFormat="1" ht="13.5" x14ac:dyDescent="0.3">
      <c r="B289" s="218"/>
      <c r="C289" s="219"/>
      <c r="D289" s="229" t="s">
        <v>159</v>
      </c>
      <c r="E289" s="230" t="s">
        <v>19</v>
      </c>
      <c r="F289" s="231" t="s">
        <v>455</v>
      </c>
      <c r="G289" s="219"/>
      <c r="H289" s="232">
        <v>1</v>
      </c>
      <c r="I289" s="223"/>
      <c r="J289" s="219"/>
      <c r="K289" s="219"/>
      <c r="L289" s="224"/>
      <c r="M289" s="225"/>
      <c r="N289" s="226"/>
      <c r="O289" s="226"/>
      <c r="P289" s="226"/>
      <c r="Q289" s="226"/>
      <c r="R289" s="226"/>
      <c r="S289" s="226"/>
      <c r="T289" s="227"/>
      <c r="AT289" s="228" t="s">
        <v>159</v>
      </c>
      <c r="AU289" s="228" t="s">
        <v>81</v>
      </c>
      <c r="AV289" s="13" t="s">
        <v>81</v>
      </c>
      <c r="AW289" s="13" t="s">
        <v>34</v>
      </c>
      <c r="AX289" s="13" t="s">
        <v>74</v>
      </c>
      <c r="AY289" s="228" t="s">
        <v>150</v>
      </c>
    </row>
    <row r="290" spans="2:65" s="1" customFormat="1" ht="31.5" customHeight="1" x14ac:dyDescent="0.3">
      <c r="B290" s="36"/>
      <c r="C290" s="194" t="s">
        <v>456</v>
      </c>
      <c r="D290" s="194" t="s">
        <v>152</v>
      </c>
      <c r="E290" s="195" t="s">
        <v>457</v>
      </c>
      <c r="F290" s="196" t="s">
        <v>458</v>
      </c>
      <c r="G290" s="197" t="s">
        <v>237</v>
      </c>
      <c r="H290" s="198">
        <v>1</v>
      </c>
      <c r="I290" s="199"/>
      <c r="J290" s="200">
        <f>ROUND(I290*H290,2)</f>
        <v>0</v>
      </c>
      <c r="K290" s="196" t="s">
        <v>19</v>
      </c>
      <c r="L290" s="56"/>
      <c r="M290" s="201" t="s">
        <v>19</v>
      </c>
      <c r="N290" s="202" t="s">
        <v>41</v>
      </c>
      <c r="O290" s="37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AR290" s="19" t="s">
        <v>385</v>
      </c>
      <c r="AT290" s="19" t="s">
        <v>152</v>
      </c>
      <c r="AU290" s="19" t="s">
        <v>81</v>
      </c>
      <c r="AY290" s="19" t="s">
        <v>150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9" t="s">
        <v>74</v>
      </c>
      <c r="BK290" s="205">
        <f>ROUND(I290*H290,2)</f>
        <v>0</v>
      </c>
      <c r="BL290" s="19" t="s">
        <v>385</v>
      </c>
      <c r="BM290" s="19" t="s">
        <v>459</v>
      </c>
    </row>
    <row r="291" spans="2:65" s="12" customFormat="1" ht="13.5" x14ac:dyDescent="0.3">
      <c r="B291" s="206"/>
      <c r="C291" s="207"/>
      <c r="D291" s="208" t="s">
        <v>159</v>
      </c>
      <c r="E291" s="209" t="s">
        <v>19</v>
      </c>
      <c r="F291" s="210" t="s">
        <v>444</v>
      </c>
      <c r="G291" s="207"/>
      <c r="H291" s="211" t="s">
        <v>19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159</v>
      </c>
      <c r="AU291" s="217" t="s">
        <v>81</v>
      </c>
      <c r="AV291" s="12" t="s">
        <v>74</v>
      </c>
      <c r="AW291" s="12" t="s">
        <v>34</v>
      </c>
      <c r="AX291" s="12" t="s">
        <v>70</v>
      </c>
      <c r="AY291" s="217" t="s">
        <v>150</v>
      </c>
    </row>
    <row r="292" spans="2:65" s="13" customFormat="1" ht="13.5" x14ac:dyDescent="0.3">
      <c r="B292" s="218"/>
      <c r="C292" s="219"/>
      <c r="D292" s="229" t="s">
        <v>159</v>
      </c>
      <c r="E292" s="230" t="s">
        <v>19</v>
      </c>
      <c r="F292" s="231" t="s">
        <v>460</v>
      </c>
      <c r="G292" s="219"/>
      <c r="H292" s="232">
        <v>1</v>
      </c>
      <c r="I292" s="223"/>
      <c r="J292" s="219"/>
      <c r="K292" s="219"/>
      <c r="L292" s="224"/>
      <c r="M292" s="225"/>
      <c r="N292" s="226"/>
      <c r="O292" s="226"/>
      <c r="P292" s="226"/>
      <c r="Q292" s="226"/>
      <c r="R292" s="226"/>
      <c r="S292" s="226"/>
      <c r="T292" s="227"/>
      <c r="AT292" s="228" t="s">
        <v>159</v>
      </c>
      <c r="AU292" s="228" t="s">
        <v>81</v>
      </c>
      <c r="AV292" s="13" t="s">
        <v>81</v>
      </c>
      <c r="AW292" s="13" t="s">
        <v>34</v>
      </c>
      <c r="AX292" s="13" t="s">
        <v>74</v>
      </c>
      <c r="AY292" s="228" t="s">
        <v>150</v>
      </c>
    </row>
    <row r="293" spans="2:65" s="1" customFormat="1" ht="31.5" customHeight="1" x14ac:dyDescent="0.3">
      <c r="B293" s="36"/>
      <c r="C293" s="194" t="s">
        <v>461</v>
      </c>
      <c r="D293" s="194" t="s">
        <v>152</v>
      </c>
      <c r="E293" s="195" t="s">
        <v>462</v>
      </c>
      <c r="F293" s="196" t="s">
        <v>463</v>
      </c>
      <c r="G293" s="197" t="s">
        <v>237</v>
      </c>
      <c r="H293" s="198">
        <v>15</v>
      </c>
      <c r="I293" s="199"/>
      <c r="J293" s="200">
        <f>ROUND(I293*H293,2)</f>
        <v>0</v>
      </c>
      <c r="K293" s="196" t="s">
        <v>19</v>
      </c>
      <c r="L293" s="56"/>
      <c r="M293" s="201" t="s">
        <v>19</v>
      </c>
      <c r="N293" s="202" t="s">
        <v>41</v>
      </c>
      <c r="O293" s="37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AR293" s="19" t="s">
        <v>385</v>
      </c>
      <c r="AT293" s="19" t="s">
        <v>152</v>
      </c>
      <c r="AU293" s="19" t="s">
        <v>81</v>
      </c>
      <c r="AY293" s="19" t="s">
        <v>150</v>
      </c>
      <c r="BE293" s="205">
        <f>IF(N293="základní",J293,0)</f>
        <v>0</v>
      </c>
      <c r="BF293" s="205">
        <f>IF(N293="snížená",J293,0)</f>
        <v>0</v>
      </c>
      <c r="BG293" s="205">
        <f>IF(N293="zákl. přenesená",J293,0)</f>
        <v>0</v>
      </c>
      <c r="BH293" s="205">
        <f>IF(N293="sníž. přenesená",J293,0)</f>
        <v>0</v>
      </c>
      <c r="BI293" s="205">
        <f>IF(N293="nulová",J293,0)</f>
        <v>0</v>
      </c>
      <c r="BJ293" s="19" t="s">
        <v>74</v>
      </c>
      <c r="BK293" s="205">
        <f>ROUND(I293*H293,2)</f>
        <v>0</v>
      </c>
      <c r="BL293" s="19" t="s">
        <v>385</v>
      </c>
      <c r="BM293" s="19" t="s">
        <v>464</v>
      </c>
    </row>
    <row r="294" spans="2:65" s="13" customFormat="1" ht="13.5" x14ac:dyDescent="0.3">
      <c r="B294" s="218"/>
      <c r="C294" s="219"/>
      <c r="D294" s="229" t="s">
        <v>159</v>
      </c>
      <c r="E294" s="230" t="s">
        <v>19</v>
      </c>
      <c r="F294" s="231" t="s">
        <v>465</v>
      </c>
      <c r="G294" s="219"/>
      <c r="H294" s="232">
        <v>15</v>
      </c>
      <c r="I294" s="223"/>
      <c r="J294" s="219"/>
      <c r="K294" s="219"/>
      <c r="L294" s="224"/>
      <c r="M294" s="225"/>
      <c r="N294" s="226"/>
      <c r="O294" s="226"/>
      <c r="P294" s="226"/>
      <c r="Q294" s="226"/>
      <c r="R294" s="226"/>
      <c r="S294" s="226"/>
      <c r="T294" s="227"/>
      <c r="AT294" s="228" t="s">
        <v>159</v>
      </c>
      <c r="AU294" s="228" t="s">
        <v>81</v>
      </c>
      <c r="AV294" s="13" t="s">
        <v>81</v>
      </c>
      <c r="AW294" s="13" t="s">
        <v>34</v>
      </c>
      <c r="AX294" s="13" t="s">
        <v>74</v>
      </c>
      <c r="AY294" s="228" t="s">
        <v>150</v>
      </c>
    </row>
    <row r="295" spans="2:65" s="1" customFormat="1" ht="31.5" customHeight="1" x14ac:dyDescent="0.3">
      <c r="B295" s="36"/>
      <c r="C295" s="194" t="s">
        <v>466</v>
      </c>
      <c r="D295" s="194" t="s">
        <v>152</v>
      </c>
      <c r="E295" s="195" t="s">
        <v>467</v>
      </c>
      <c r="F295" s="196" t="s">
        <v>468</v>
      </c>
      <c r="G295" s="197" t="s">
        <v>237</v>
      </c>
      <c r="H295" s="198">
        <v>10</v>
      </c>
      <c r="I295" s="199"/>
      <c r="J295" s="200">
        <f>ROUND(I295*H295,2)</f>
        <v>0</v>
      </c>
      <c r="K295" s="196" t="s">
        <v>19</v>
      </c>
      <c r="L295" s="56"/>
      <c r="M295" s="201" t="s">
        <v>19</v>
      </c>
      <c r="N295" s="202" t="s">
        <v>41</v>
      </c>
      <c r="O295" s="37"/>
      <c r="P295" s="203">
        <f>O295*H295</f>
        <v>0</v>
      </c>
      <c r="Q295" s="203">
        <v>0</v>
      </c>
      <c r="R295" s="203">
        <f>Q295*H295</f>
        <v>0</v>
      </c>
      <c r="S295" s="203">
        <v>0</v>
      </c>
      <c r="T295" s="204">
        <f>S295*H295</f>
        <v>0</v>
      </c>
      <c r="AR295" s="19" t="s">
        <v>385</v>
      </c>
      <c r="AT295" s="19" t="s">
        <v>152</v>
      </c>
      <c r="AU295" s="19" t="s">
        <v>81</v>
      </c>
      <c r="AY295" s="19" t="s">
        <v>150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9" t="s">
        <v>74</v>
      </c>
      <c r="BK295" s="205">
        <f>ROUND(I295*H295,2)</f>
        <v>0</v>
      </c>
      <c r="BL295" s="19" t="s">
        <v>385</v>
      </c>
      <c r="BM295" s="19" t="s">
        <v>469</v>
      </c>
    </row>
    <row r="296" spans="2:65" s="13" customFormat="1" ht="13.5" x14ac:dyDescent="0.3">
      <c r="B296" s="218"/>
      <c r="C296" s="219"/>
      <c r="D296" s="229" t="s">
        <v>159</v>
      </c>
      <c r="E296" s="230" t="s">
        <v>19</v>
      </c>
      <c r="F296" s="231" t="s">
        <v>470</v>
      </c>
      <c r="G296" s="219"/>
      <c r="H296" s="232">
        <v>10</v>
      </c>
      <c r="I296" s="223"/>
      <c r="J296" s="219"/>
      <c r="K296" s="219"/>
      <c r="L296" s="224"/>
      <c r="M296" s="225"/>
      <c r="N296" s="226"/>
      <c r="O296" s="226"/>
      <c r="P296" s="226"/>
      <c r="Q296" s="226"/>
      <c r="R296" s="226"/>
      <c r="S296" s="226"/>
      <c r="T296" s="227"/>
      <c r="AT296" s="228" t="s">
        <v>159</v>
      </c>
      <c r="AU296" s="228" t="s">
        <v>81</v>
      </c>
      <c r="AV296" s="13" t="s">
        <v>81</v>
      </c>
      <c r="AW296" s="13" t="s">
        <v>34</v>
      </c>
      <c r="AX296" s="13" t="s">
        <v>74</v>
      </c>
      <c r="AY296" s="228" t="s">
        <v>150</v>
      </c>
    </row>
    <row r="297" spans="2:65" s="1" customFormat="1" ht="44.25" customHeight="1" x14ac:dyDescent="0.3">
      <c r="B297" s="36"/>
      <c r="C297" s="194" t="s">
        <v>471</v>
      </c>
      <c r="D297" s="194" t="s">
        <v>152</v>
      </c>
      <c r="E297" s="195" t="s">
        <v>472</v>
      </c>
      <c r="F297" s="196" t="s">
        <v>473</v>
      </c>
      <c r="G297" s="197" t="s">
        <v>237</v>
      </c>
      <c r="H297" s="198">
        <v>4</v>
      </c>
      <c r="I297" s="199"/>
      <c r="J297" s="200">
        <f>ROUND(I297*H297,2)</f>
        <v>0</v>
      </c>
      <c r="K297" s="196" t="s">
        <v>19</v>
      </c>
      <c r="L297" s="56"/>
      <c r="M297" s="201" t="s">
        <v>19</v>
      </c>
      <c r="N297" s="202" t="s">
        <v>41</v>
      </c>
      <c r="O297" s="37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AR297" s="19" t="s">
        <v>385</v>
      </c>
      <c r="AT297" s="19" t="s">
        <v>152</v>
      </c>
      <c r="AU297" s="19" t="s">
        <v>81</v>
      </c>
      <c r="AY297" s="19" t="s">
        <v>150</v>
      </c>
      <c r="BE297" s="205">
        <f>IF(N297="základní",J297,0)</f>
        <v>0</v>
      </c>
      <c r="BF297" s="205">
        <f>IF(N297="snížená",J297,0)</f>
        <v>0</v>
      </c>
      <c r="BG297" s="205">
        <f>IF(N297="zákl. přenesená",J297,0)</f>
        <v>0</v>
      </c>
      <c r="BH297" s="205">
        <f>IF(N297="sníž. přenesená",J297,0)</f>
        <v>0</v>
      </c>
      <c r="BI297" s="205">
        <f>IF(N297="nulová",J297,0)</f>
        <v>0</v>
      </c>
      <c r="BJ297" s="19" t="s">
        <v>74</v>
      </c>
      <c r="BK297" s="205">
        <f>ROUND(I297*H297,2)</f>
        <v>0</v>
      </c>
      <c r="BL297" s="19" t="s">
        <v>385</v>
      </c>
      <c r="BM297" s="19" t="s">
        <v>474</v>
      </c>
    </row>
    <row r="298" spans="2:65" s="12" customFormat="1" ht="13.5" x14ac:dyDescent="0.3">
      <c r="B298" s="206"/>
      <c r="C298" s="207"/>
      <c r="D298" s="208" t="s">
        <v>159</v>
      </c>
      <c r="E298" s="209" t="s">
        <v>19</v>
      </c>
      <c r="F298" s="210" t="s">
        <v>375</v>
      </c>
      <c r="G298" s="207"/>
      <c r="H298" s="211" t="s">
        <v>19</v>
      </c>
      <c r="I298" s="212"/>
      <c r="J298" s="207"/>
      <c r="K298" s="207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159</v>
      </c>
      <c r="AU298" s="217" t="s">
        <v>81</v>
      </c>
      <c r="AV298" s="12" t="s">
        <v>74</v>
      </c>
      <c r="AW298" s="12" t="s">
        <v>34</v>
      </c>
      <c r="AX298" s="12" t="s">
        <v>70</v>
      </c>
      <c r="AY298" s="217" t="s">
        <v>150</v>
      </c>
    </row>
    <row r="299" spans="2:65" s="13" customFormat="1" ht="13.5" x14ac:dyDescent="0.3">
      <c r="B299" s="218"/>
      <c r="C299" s="219"/>
      <c r="D299" s="229" t="s">
        <v>159</v>
      </c>
      <c r="E299" s="230" t="s">
        <v>19</v>
      </c>
      <c r="F299" s="231" t="s">
        <v>475</v>
      </c>
      <c r="G299" s="219"/>
      <c r="H299" s="232">
        <v>4</v>
      </c>
      <c r="I299" s="223"/>
      <c r="J299" s="219"/>
      <c r="K299" s="219"/>
      <c r="L299" s="224"/>
      <c r="M299" s="225"/>
      <c r="N299" s="226"/>
      <c r="O299" s="226"/>
      <c r="P299" s="226"/>
      <c r="Q299" s="226"/>
      <c r="R299" s="226"/>
      <c r="S299" s="226"/>
      <c r="T299" s="227"/>
      <c r="AT299" s="228" t="s">
        <v>159</v>
      </c>
      <c r="AU299" s="228" t="s">
        <v>81</v>
      </c>
      <c r="AV299" s="13" t="s">
        <v>81</v>
      </c>
      <c r="AW299" s="13" t="s">
        <v>34</v>
      </c>
      <c r="AX299" s="13" t="s">
        <v>74</v>
      </c>
      <c r="AY299" s="228" t="s">
        <v>150</v>
      </c>
    </row>
    <row r="300" spans="2:65" s="1" customFormat="1" ht="44.25" customHeight="1" x14ac:dyDescent="0.3">
      <c r="B300" s="36"/>
      <c r="C300" s="194" t="s">
        <v>476</v>
      </c>
      <c r="D300" s="194" t="s">
        <v>152</v>
      </c>
      <c r="E300" s="195" t="s">
        <v>477</v>
      </c>
      <c r="F300" s="196" t="s">
        <v>478</v>
      </c>
      <c r="G300" s="197" t="s">
        <v>237</v>
      </c>
      <c r="H300" s="198">
        <v>2</v>
      </c>
      <c r="I300" s="199"/>
      <c r="J300" s="200">
        <f>ROUND(I300*H300,2)</f>
        <v>0</v>
      </c>
      <c r="K300" s="196" t="s">
        <v>19</v>
      </c>
      <c r="L300" s="56"/>
      <c r="M300" s="201" t="s">
        <v>19</v>
      </c>
      <c r="N300" s="202" t="s">
        <v>41</v>
      </c>
      <c r="O300" s="37"/>
      <c r="P300" s="203">
        <f>O300*H300</f>
        <v>0</v>
      </c>
      <c r="Q300" s="203">
        <v>0</v>
      </c>
      <c r="R300" s="203">
        <f>Q300*H300</f>
        <v>0</v>
      </c>
      <c r="S300" s="203">
        <v>0</v>
      </c>
      <c r="T300" s="204">
        <f>S300*H300</f>
        <v>0</v>
      </c>
      <c r="AR300" s="19" t="s">
        <v>385</v>
      </c>
      <c r="AT300" s="19" t="s">
        <v>152</v>
      </c>
      <c r="AU300" s="19" t="s">
        <v>81</v>
      </c>
      <c r="AY300" s="19" t="s">
        <v>150</v>
      </c>
      <c r="BE300" s="205">
        <f>IF(N300="základní",J300,0)</f>
        <v>0</v>
      </c>
      <c r="BF300" s="205">
        <f>IF(N300="snížená",J300,0)</f>
        <v>0</v>
      </c>
      <c r="BG300" s="205">
        <f>IF(N300="zákl. přenesená",J300,0)</f>
        <v>0</v>
      </c>
      <c r="BH300" s="205">
        <f>IF(N300="sníž. přenesená",J300,0)</f>
        <v>0</v>
      </c>
      <c r="BI300" s="205">
        <f>IF(N300="nulová",J300,0)</f>
        <v>0</v>
      </c>
      <c r="BJ300" s="19" t="s">
        <v>74</v>
      </c>
      <c r="BK300" s="205">
        <f>ROUND(I300*H300,2)</f>
        <v>0</v>
      </c>
      <c r="BL300" s="19" t="s">
        <v>385</v>
      </c>
      <c r="BM300" s="19" t="s">
        <v>479</v>
      </c>
    </row>
    <row r="301" spans="2:65" s="12" customFormat="1" ht="13.5" x14ac:dyDescent="0.3">
      <c r="B301" s="206"/>
      <c r="C301" s="207"/>
      <c r="D301" s="208" t="s">
        <v>159</v>
      </c>
      <c r="E301" s="209" t="s">
        <v>19</v>
      </c>
      <c r="F301" s="210" t="s">
        <v>375</v>
      </c>
      <c r="G301" s="207"/>
      <c r="H301" s="211" t="s">
        <v>19</v>
      </c>
      <c r="I301" s="212"/>
      <c r="J301" s="207"/>
      <c r="K301" s="207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159</v>
      </c>
      <c r="AU301" s="217" t="s">
        <v>81</v>
      </c>
      <c r="AV301" s="12" t="s">
        <v>74</v>
      </c>
      <c r="AW301" s="12" t="s">
        <v>34</v>
      </c>
      <c r="AX301" s="12" t="s">
        <v>70</v>
      </c>
      <c r="AY301" s="217" t="s">
        <v>150</v>
      </c>
    </row>
    <row r="302" spans="2:65" s="13" customFormat="1" ht="13.5" x14ac:dyDescent="0.3">
      <c r="B302" s="218"/>
      <c r="C302" s="219"/>
      <c r="D302" s="229" t="s">
        <v>159</v>
      </c>
      <c r="E302" s="230" t="s">
        <v>19</v>
      </c>
      <c r="F302" s="231" t="s">
        <v>480</v>
      </c>
      <c r="G302" s="219"/>
      <c r="H302" s="232">
        <v>2</v>
      </c>
      <c r="I302" s="223"/>
      <c r="J302" s="219"/>
      <c r="K302" s="219"/>
      <c r="L302" s="224"/>
      <c r="M302" s="225"/>
      <c r="N302" s="226"/>
      <c r="O302" s="226"/>
      <c r="P302" s="226"/>
      <c r="Q302" s="226"/>
      <c r="R302" s="226"/>
      <c r="S302" s="226"/>
      <c r="T302" s="227"/>
      <c r="AT302" s="228" t="s">
        <v>159</v>
      </c>
      <c r="AU302" s="228" t="s">
        <v>81</v>
      </c>
      <c r="AV302" s="13" t="s">
        <v>81</v>
      </c>
      <c r="AW302" s="13" t="s">
        <v>34</v>
      </c>
      <c r="AX302" s="13" t="s">
        <v>74</v>
      </c>
      <c r="AY302" s="228" t="s">
        <v>150</v>
      </c>
    </row>
    <row r="303" spans="2:65" s="1" customFormat="1" ht="44.25" customHeight="1" x14ac:dyDescent="0.3">
      <c r="B303" s="36"/>
      <c r="C303" s="194" t="s">
        <v>481</v>
      </c>
      <c r="D303" s="194" t="s">
        <v>152</v>
      </c>
      <c r="E303" s="195" t="s">
        <v>482</v>
      </c>
      <c r="F303" s="196" t="s">
        <v>483</v>
      </c>
      <c r="G303" s="197" t="s">
        <v>237</v>
      </c>
      <c r="H303" s="198">
        <v>5</v>
      </c>
      <c r="I303" s="199"/>
      <c r="J303" s="200">
        <f>ROUND(I303*H303,2)</f>
        <v>0</v>
      </c>
      <c r="K303" s="196" t="s">
        <v>19</v>
      </c>
      <c r="L303" s="56"/>
      <c r="M303" s="201" t="s">
        <v>19</v>
      </c>
      <c r="N303" s="202" t="s">
        <v>41</v>
      </c>
      <c r="O303" s="37"/>
      <c r="P303" s="203">
        <f>O303*H303</f>
        <v>0</v>
      </c>
      <c r="Q303" s="203">
        <v>0</v>
      </c>
      <c r="R303" s="203">
        <f>Q303*H303</f>
        <v>0</v>
      </c>
      <c r="S303" s="203">
        <v>0</v>
      </c>
      <c r="T303" s="204">
        <f>S303*H303</f>
        <v>0</v>
      </c>
      <c r="AR303" s="19" t="s">
        <v>385</v>
      </c>
      <c r="AT303" s="19" t="s">
        <v>152</v>
      </c>
      <c r="AU303" s="19" t="s">
        <v>81</v>
      </c>
      <c r="AY303" s="19" t="s">
        <v>150</v>
      </c>
      <c r="BE303" s="205">
        <f>IF(N303="základní",J303,0)</f>
        <v>0</v>
      </c>
      <c r="BF303" s="205">
        <f>IF(N303="snížená",J303,0)</f>
        <v>0</v>
      </c>
      <c r="BG303" s="205">
        <f>IF(N303="zákl. přenesená",J303,0)</f>
        <v>0</v>
      </c>
      <c r="BH303" s="205">
        <f>IF(N303="sníž. přenesená",J303,0)</f>
        <v>0</v>
      </c>
      <c r="BI303" s="205">
        <f>IF(N303="nulová",J303,0)</f>
        <v>0</v>
      </c>
      <c r="BJ303" s="19" t="s">
        <v>74</v>
      </c>
      <c r="BK303" s="205">
        <f>ROUND(I303*H303,2)</f>
        <v>0</v>
      </c>
      <c r="BL303" s="19" t="s">
        <v>385</v>
      </c>
      <c r="BM303" s="19" t="s">
        <v>484</v>
      </c>
    </row>
    <row r="304" spans="2:65" s="12" customFormat="1" ht="13.5" x14ac:dyDescent="0.3">
      <c r="B304" s="206"/>
      <c r="C304" s="207"/>
      <c r="D304" s="208" t="s">
        <v>159</v>
      </c>
      <c r="E304" s="209" t="s">
        <v>19</v>
      </c>
      <c r="F304" s="210" t="s">
        <v>375</v>
      </c>
      <c r="G304" s="207"/>
      <c r="H304" s="211" t="s">
        <v>19</v>
      </c>
      <c r="I304" s="212"/>
      <c r="J304" s="207"/>
      <c r="K304" s="207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159</v>
      </c>
      <c r="AU304" s="217" t="s">
        <v>81</v>
      </c>
      <c r="AV304" s="12" t="s">
        <v>74</v>
      </c>
      <c r="AW304" s="12" t="s">
        <v>34</v>
      </c>
      <c r="AX304" s="12" t="s">
        <v>70</v>
      </c>
      <c r="AY304" s="217" t="s">
        <v>150</v>
      </c>
    </row>
    <row r="305" spans="2:65" s="13" customFormat="1" ht="13.5" x14ac:dyDescent="0.3">
      <c r="B305" s="218"/>
      <c r="C305" s="219"/>
      <c r="D305" s="229" t="s">
        <v>159</v>
      </c>
      <c r="E305" s="230" t="s">
        <v>19</v>
      </c>
      <c r="F305" s="231" t="s">
        <v>485</v>
      </c>
      <c r="G305" s="219"/>
      <c r="H305" s="232">
        <v>5</v>
      </c>
      <c r="I305" s="223"/>
      <c r="J305" s="219"/>
      <c r="K305" s="219"/>
      <c r="L305" s="224"/>
      <c r="M305" s="225"/>
      <c r="N305" s="226"/>
      <c r="O305" s="226"/>
      <c r="P305" s="226"/>
      <c r="Q305" s="226"/>
      <c r="R305" s="226"/>
      <c r="S305" s="226"/>
      <c r="T305" s="227"/>
      <c r="AT305" s="228" t="s">
        <v>159</v>
      </c>
      <c r="AU305" s="228" t="s">
        <v>81</v>
      </c>
      <c r="AV305" s="13" t="s">
        <v>81</v>
      </c>
      <c r="AW305" s="13" t="s">
        <v>34</v>
      </c>
      <c r="AX305" s="13" t="s">
        <v>74</v>
      </c>
      <c r="AY305" s="228" t="s">
        <v>150</v>
      </c>
    </row>
    <row r="306" spans="2:65" s="1" customFormat="1" ht="44.25" customHeight="1" x14ac:dyDescent="0.3">
      <c r="B306" s="36"/>
      <c r="C306" s="194" t="s">
        <v>486</v>
      </c>
      <c r="D306" s="194" t="s">
        <v>152</v>
      </c>
      <c r="E306" s="195" t="s">
        <v>487</v>
      </c>
      <c r="F306" s="196" t="s">
        <v>488</v>
      </c>
      <c r="G306" s="197" t="s">
        <v>237</v>
      </c>
      <c r="H306" s="198">
        <v>3</v>
      </c>
      <c r="I306" s="199"/>
      <c r="J306" s="200">
        <f>ROUND(I306*H306,2)</f>
        <v>0</v>
      </c>
      <c r="K306" s="196" t="s">
        <v>19</v>
      </c>
      <c r="L306" s="56"/>
      <c r="M306" s="201" t="s">
        <v>19</v>
      </c>
      <c r="N306" s="202" t="s">
        <v>41</v>
      </c>
      <c r="O306" s="37"/>
      <c r="P306" s="203">
        <f>O306*H306</f>
        <v>0</v>
      </c>
      <c r="Q306" s="203">
        <v>0</v>
      </c>
      <c r="R306" s="203">
        <f>Q306*H306</f>
        <v>0</v>
      </c>
      <c r="S306" s="203">
        <v>0</v>
      </c>
      <c r="T306" s="204">
        <f>S306*H306</f>
        <v>0</v>
      </c>
      <c r="AR306" s="19" t="s">
        <v>385</v>
      </c>
      <c r="AT306" s="19" t="s">
        <v>152</v>
      </c>
      <c r="AU306" s="19" t="s">
        <v>81</v>
      </c>
      <c r="AY306" s="19" t="s">
        <v>150</v>
      </c>
      <c r="BE306" s="205">
        <f>IF(N306="základní",J306,0)</f>
        <v>0</v>
      </c>
      <c r="BF306" s="205">
        <f>IF(N306="snížená",J306,0)</f>
        <v>0</v>
      </c>
      <c r="BG306" s="205">
        <f>IF(N306="zákl. přenesená",J306,0)</f>
        <v>0</v>
      </c>
      <c r="BH306" s="205">
        <f>IF(N306="sníž. přenesená",J306,0)</f>
        <v>0</v>
      </c>
      <c r="BI306" s="205">
        <f>IF(N306="nulová",J306,0)</f>
        <v>0</v>
      </c>
      <c r="BJ306" s="19" t="s">
        <v>74</v>
      </c>
      <c r="BK306" s="205">
        <f>ROUND(I306*H306,2)</f>
        <v>0</v>
      </c>
      <c r="BL306" s="19" t="s">
        <v>385</v>
      </c>
      <c r="BM306" s="19" t="s">
        <v>489</v>
      </c>
    </row>
    <row r="307" spans="2:65" s="12" customFormat="1" ht="13.5" x14ac:dyDescent="0.3">
      <c r="B307" s="206"/>
      <c r="C307" s="207"/>
      <c r="D307" s="208" t="s">
        <v>159</v>
      </c>
      <c r="E307" s="209" t="s">
        <v>19</v>
      </c>
      <c r="F307" s="210" t="s">
        <v>375</v>
      </c>
      <c r="G307" s="207"/>
      <c r="H307" s="211" t="s">
        <v>19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159</v>
      </c>
      <c r="AU307" s="217" t="s">
        <v>81</v>
      </c>
      <c r="AV307" s="12" t="s">
        <v>74</v>
      </c>
      <c r="AW307" s="12" t="s">
        <v>34</v>
      </c>
      <c r="AX307" s="12" t="s">
        <v>70</v>
      </c>
      <c r="AY307" s="217" t="s">
        <v>150</v>
      </c>
    </row>
    <row r="308" spans="2:65" s="13" customFormat="1" ht="13.5" x14ac:dyDescent="0.3">
      <c r="B308" s="218"/>
      <c r="C308" s="219"/>
      <c r="D308" s="229" t="s">
        <v>159</v>
      </c>
      <c r="E308" s="230" t="s">
        <v>19</v>
      </c>
      <c r="F308" s="231" t="s">
        <v>490</v>
      </c>
      <c r="G308" s="219"/>
      <c r="H308" s="232">
        <v>3</v>
      </c>
      <c r="I308" s="223"/>
      <c r="J308" s="219"/>
      <c r="K308" s="219"/>
      <c r="L308" s="224"/>
      <c r="M308" s="225"/>
      <c r="N308" s="226"/>
      <c r="O308" s="226"/>
      <c r="P308" s="226"/>
      <c r="Q308" s="226"/>
      <c r="R308" s="226"/>
      <c r="S308" s="226"/>
      <c r="T308" s="227"/>
      <c r="AT308" s="228" t="s">
        <v>159</v>
      </c>
      <c r="AU308" s="228" t="s">
        <v>81</v>
      </c>
      <c r="AV308" s="13" t="s">
        <v>81</v>
      </c>
      <c r="AW308" s="13" t="s">
        <v>34</v>
      </c>
      <c r="AX308" s="13" t="s">
        <v>74</v>
      </c>
      <c r="AY308" s="228" t="s">
        <v>150</v>
      </c>
    </row>
    <row r="309" spans="2:65" s="1" customFormat="1" ht="44.25" customHeight="1" x14ac:dyDescent="0.3">
      <c r="B309" s="36"/>
      <c r="C309" s="194" t="s">
        <v>491</v>
      </c>
      <c r="D309" s="194" t="s">
        <v>152</v>
      </c>
      <c r="E309" s="195" t="s">
        <v>492</v>
      </c>
      <c r="F309" s="196" t="s">
        <v>493</v>
      </c>
      <c r="G309" s="197" t="s">
        <v>237</v>
      </c>
      <c r="H309" s="198">
        <v>3</v>
      </c>
      <c r="I309" s="199"/>
      <c r="J309" s="200">
        <f>ROUND(I309*H309,2)</f>
        <v>0</v>
      </c>
      <c r="K309" s="196" t="s">
        <v>19</v>
      </c>
      <c r="L309" s="56"/>
      <c r="M309" s="201" t="s">
        <v>19</v>
      </c>
      <c r="N309" s="202" t="s">
        <v>41</v>
      </c>
      <c r="O309" s="37"/>
      <c r="P309" s="203">
        <f>O309*H309</f>
        <v>0</v>
      </c>
      <c r="Q309" s="203">
        <v>0</v>
      </c>
      <c r="R309" s="203">
        <f>Q309*H309</f>
        <v>0</v>
      </c>
      <c r="S309" s="203">
        <v>0</v>
      </c>
      <c r="T309" s="204">
        <f>S309*H309</f>
        <v>0</v>
      </c>
      <c r="AR309" s="19" t="s">
        <v>385</v>
      </c>
      <c r="AT309" s="19" t="s">
        <v>152</v>
      </c>
      <c r="AU309" s="19" t="s">
        <v>81</v>
      </c>
      <c r="AY309" s="19" t="s">
        <v>150</v>
      </c>
      <c r="BE309" s="205">
        <f>IF(N309="základní",J309,0)</f>
        <v>0</v>
      </c>
      <c r="BF309" s="205">
        <f>IF(N309="snížená",J309,0)</f>
        <v>0</v>
      </c>
      <c r="BG309" s="205">
        <f>IF(N309="zákl. přenesená",J309,0)</f>
        <v>0</v>
      </c>
      <c r="BH309" s="205">
        <f>IF(N309="sníž. přenesená",J309,0)</f>
        <v>0</v>
      </c>
      <c r="BI309" s="205">
        <f>IF(N309="nulová",J309,0)</f>
        <v>0</v>
      </c>
      <c r="BJ309" s="19" t="s">
        <v>74</v>
      </c>
      <c r="BK309" s="205">
        <f>ROUND(I309*H309,2)</f>
        <v>0</v>
      </c>
      <c r="BL309" s="19" t="s">
        <v>385</v>
      </c>
      <c r="BM309" s="19" t="s">
        <v>494</v>
      </c>
    </row>
    <row r="310" spans="2:65" s="12" customFormat="1" ht="13.5" x14ac:dyDescent="0.3">
      <c r="B310" s="206"/>
      <c r="C310" s="207"/>
      <c r="D310" s="208" t="s">
        <v>159</v>
      </c>
      <c r="E310" s="209" t="s">
        <v>19</v>
      </c>
      <c r="F310" s="210" t="s">
        <v>375</v>
      </c>
      <c r="G310" s="207"/>
      <c r="H310" s="211" t="s">
        <v>19</v>
      </c>
      <c r="I310" s="212"/>
      <c r="J310" s="207"/>
      <c r="K310" s="207"/>
      <c r="L310" s="213"/>
      <c r="M310" s="214"/>
      <c r="N310" s="215"/>
      <c r="O310" s="215"/>
      <c r="P310" s="215"/>
      <c r="Q310" s="215"/>
      <c r="R310" s="215"/>
      <c r="S310" s="215"/>
      <c r="T310" s="216"/>
      <c r="AT310" s="217" t="s">
        <v>159</v>
      </c>
      <c r="AU310" s="217" t="s">
        <v>81</v>
      </c>
      <c r="AV310" s="12" t="s">
        <v>74</v>
      </c>
      <c r="AW310" s="12" t="s">
        <v>34</v>
      </c>
      <c r="AX310" s="12" t="s">
        <v>70</v>
      </c>
      <c r="AY310" s="217" t="s">
        <v>150</v>
      </c>
    </row>
    <row r="311" spans="2:65" s="13" customFormat="1" ht="13.5" x14ac:dyDescent="0.3">
      <c r="B311" s="218"/>
      <c r="C311" s="219"/>
      <c r="D311" s="229" t="s">
        <v>159</v>
      </c>
      <c r="E311" s="230" t="s">
        <v>19</v>
      </c>
      <c r="F311" s="231" t="s">
        <v>495</v>
      </c>
      <c r="G311" s="219"/>
      <c r="H311" s="232">
        <v>3</v>
      </c>
      <c r="I311" s="223"/>
      <c r="J311" s="219"/>
      <c r="K311" s="219"/>
      <c r="L311" s="224"/>
      <c r="M311" s="225"/>
      <c r="N311" s="226"/>
      <c r="O311" s="226"/>
      <c r="P311" s="226"/>
      <c r="Q311" s="226"/>
      <c r="R311" s="226"/>
      <c r="S311" s="226"/>
      <c r="T311" s="227"/>
      <c r="AT311" s="228" t="s">
        <v>159</v>
      </c>
      <c r="AU311" s="228" t="s">
        <v>81</v>
      </c>
      <c r="AV311" s="13" t="s">
        <v>81</v>
      </c>
      <c r="AW311" s="13" t="s">
        <v>34</v>
      </c>
      <c r="AX311" s="13" t="s">
        <v>74</v>
      </c>
      <c r="AY311" s="228" t="s">
        <v>150</v>
      </c>
    </row>
    <row r="312" spans="2:65" s="1" customFormat="1" ht="44.25" customHeight="1" x14ac:dyDescent="0.3">
      <c r="B312" s="36"/>
      <c r="C312" s="194" t="s">
        <v>496</v>
      </c>
      <c r="D312" s="194" t="s">
        <v>152</v>
      </c>
      <c r="E312" s="195" t="s">
        <v>497</v>
      </c>
      <c r="F312" s="196" t="s">
        <v>498</v>
      </c>
      <c r="G312" s="197" t="s">
        <v>237</v>
      </c>
      <c r="H312" s="198">
        <v>2</v>
      </c>
      <c r="I312" s="199"/>
      <c r="J312" s="200">
        <f>ROUND(I312*H312,2)</f>
        <v>0</v>
      </c>
      <c r="K312" s="196" t="s">
        <v>19</v>
      </c>
      <c r="L312" s="56"/>
      <c r="M312" s="201" t="s">
        <v>19</v>
      </c>
      <c r="N312" s="202" t="s">
        <v>41</v>
      </c>
      <c r="O312" s="37"/>
      <c r="P312" s="203">
        <f>O312*H312</f>
        <v>0</v>
      </c>
      <c r="Q312" s="203">
        <v>0</v>
      </c>
      <c r="R312" s="203">
        <f>Q312*H312</f>
        <v>0</v>
      </c>
      <c r="S312" s="203">
        <v>0</v>
      </c>
      <c r="T312" s="204">
        <f>S312*H312</f>
        <v>0</v>
      </c>
      <c r="AR312" s="19" t="s">
        <v>385</v>
      </c>
      <c r="AT312" s="19" t="s">
        <v>152</v>
      </c>
      <c r="AU312" s="19" t="s">
        <v>81</v>
      </c>
      <c r="AY312" s="19" t="s">
        <v>150</v>
      </c>
      <c r="BE312" s="205">
        <f>IF(N312="základní",J312,0)</f>
        <v>0</v>
      </c>
      <c r="BF312" s="205">
        <f>IF(N312="snížená",J312,0)</f>
        <v>0</v>
      </c>
      <c r="BG312" s="205">
        <f>IF(N312="zákl. přenesená",J312,0)</f>
        <v>0</v>
      </c>
      <c r="BH312" s="205">
        <f>IF(N312="sníž. přenesená",J312,0)</f>
        <v>0</v>
      </c>
      <c r="BI312" s="205">
        <f>IF(N312="nulová",J312,0)</f>
        <v>0</v>
      </c>
      <c r="BJ312" s="19" t="s">
        <v>74</v>
      </c>
      <c r="BK312" s="205">
        <f>ROUND(I312*H312,2)</f>
        <v>0</v>
      </c>
      <c r="BL312" s="19" t="s">
        <v>385</v>
      </c>
      <c r="BM312" s="19" t="s">
        <v>499</v>
      </c>
    </row>
    <row r="313" spans="2:65" s="12" customFormat="1" ht="13.5" x14ac:dyDescent="0.3">
      <c r="B313" s="206"/>
      <c r="C313" s="207"/>
      <c r="D313" s="208" t="s">
        <v>159</v>
      </c>
      <c r="E313" s="209" t="s">
        <v>19</v>
      </c>
      <c r="F313" s="210" t="s">
        <v>375</v>
      </c>
      <c r="G313" s="207"/>
      <c r="H313" s="211" t="s">
        <v>19</v>
      </c>
      <c r="I313" s="212"/>
      <c r="J313" s="207"/>
      <c r="K313" s="207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159</v>
      </c>
      <c r="AU313" s="217" t="s">
        <v>81</v>
      </c>
      <c r="AV313" s="12" t="s">
        <v>74</v>
      </c>
      <c r="AW313" s="12" t="s">
        <v>34</v>
      </c>
      <c r="AX313" s="12" t="s">
        <v>70</v>
      </c>
      <c r="AY313" s="217" t="s">
        <v>150</v>
      </c>
    </row>
    <row r="314" spans="2:65" s="13" customFormat="1" ht="13.5" x14ac:dyDescent="0.3">
      <c r="B314" s="218"/>
      <c r="C314" s="219"/>
      <c r="D314" s="229" t="s">
        <v>159</v>
      </c>
      <c r="E314" s="230" t="s">
        <v>19</v>
      </c>
      <c r="F314" s="231" t="s">
        <v>500</v>
      </c>
      <c r="G314" s="219"/>
      <c r="H314" s="232">
        <v>2</v>
      </c>
      <c r="I314" s="223"/>
      <c r="J314" s="219"/>
      <c r="K314" s="219"/>
      <c r="L314" s="224"/>
      <c r="M314" s="225"/>
      <c r="N314" s="226"/>
      <c r="O314" s="226"/>
      <c r="P314" s="226"/>
      <c r="Q314" s="226"/>
      <c r="R314" s="226"/>
      <c r="S314" s="226"/>
      <c r="T314" s="227"/>
      <c r="AT314" s="228" t="s">
        <v>159</v>
      </c>
      <c r="AU314" s="228" t="s">
        <v>81</v>
      </c>
      <c r="AV314" s="13" t="s">
        <v>81</v>
      </c>
      <c r="AW314" s="13" t="s">
        <v>34</v>
      </c>
      <c r="AX314" s="13" t="s">
        <v>74</v>
      </c>
      <c r="AY314" s="228" t="s">
        <v>150</v>
      </c>
    </row>
    <row r="315" spans="2:65" s="1" customFormat="1" ht="44.25" customHeight="1" x14ac:dyDescent="0.3">
      <c r="B315" s="36"/>
      <c r="C315" s="194" t="s">
        <v>501</v>
      </c>
      <c r="D315" s="194" t="s">
        <v>152</v>
      </c>
      <c r="E315" s="195" t="s">
        <v>502</v>
      </c>
      <c r="F315" s="196" t="s">
        <v>503</v>
      </c>
      <c r="G315" s="197" t="s">
        <v>237</v>
      </c>
      <c r="H315" s="198">
        <v>2</v>
      </c>
      <c r="I315" s="199"/>
      <c r="J315" s="200">
        <f>ROUND(I315*H315,2)</f>
        <v>0</v>
      </c>
      <c r="K315" s="196" t="s">
        <v>19</v>
      </c>
      <c r="L315" s="56"/>
      <c r="M315" s="201" t="s">
        <v>19</v>
      </c>
      <c r="N315" s="202" t="s">
        <v>41</v>
      </c>
      <c r="O315" s="37"/>
      <c r="P315" s="203">
        <f>O315*H315</f>
        <v>0</v>
      </c>
      <c r="Q315" s="203">
        <v>0</v>
      </c>
      <c r="R315" s="203">
        <f>Q315*H315</f>
        <v>0</v>
      </c>
      <c r="S315" s="203">
        <v>0</v>
      </c>
      <c r="T315" s="204">
        <f>S315*H315</f>
        <v>0</v>
      </c>
      <c r="AR315" s="19" t="s">
        <v>385</v>
      </c>
      <c r="AT315" s="19" t="s">
        <v>152</v>
      </c>
      <c r="AU315" s="19" t="s">
        <v>81</v>
      </c>
      <c r="AY315" s="19" t="s">
        <v>150</v>
      </c>
      <c r="BE315" s="205">
        <f>IF(N315="základní",J315,0)</f>
        <v>0</v>
      </c>
      <c r="BF315" s="205">
        <f>IF(N315="snížená",J315,0)</f>
        <v>0</v>
      </c>
      <c r="BG315" s="205">
        <f>IF(N315="zákl. přenesená",J315,0)</f>
        <v>0</v>
      </c>
      <c r="BH315" s="205">
        <f>IF(N315="sníž. přenesená",J315,0)</f>
        <v>0</v>
      </c>
      <c r="BI315" s="205">
        <f>IF(N315="nulová",J315,0)</f>
        <v>0</v>
      </c>
      <c r="BJ315" s="19" t="s">
        <v>74</v>
      </c>
      <c r="BK315" s="205">
        <f>ROUND(I315*H315,2)</f>
        <v>0</v>
      </c>
      <c r="BL315" s="19" t="s">
        <v>385</v>
      </c>
      <c r="BM315" s="19" t="s">
        <v>504</v>
      </c>
    </row>
    <row r="316" spans="2:65" s="12" customFormat="1" ht="13.5" x14ac:dyDescent="0.3">
      <c r="B316" s="206"/>
      <c r="C316" s="207"/>
      <c r="D316" s="208" t="s">
        <v>159</v>
      </c>
      <c r="E316" s="209" t="s">
        <v>19</v>
      </c>
      <c r="F316" s="210" t="s">
        <v>375</v>
      </c>
      <c r="G316" s="207"/>
      <c r="H316" s="211" t="s">
        <v>19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159</v>
      </c>
      <c r="AU316" s="217" t="s">
        <v>81</v>
      </c>
      <c r="AV316" s="12" t="s">
        <v>74</v>
      </c>
      <c r="AW316" s="12" t="s">
        <v>34</v>
      </c>
      <c r="AX316" s="12" t="s">
        <v>70</v>
      </c>
      <c r="AY316" s="217" t="s">
        <v>150</v>
      </c>
    </row>
    <row r="317" spans="2:65" s="13" customFormat="1" ht="13.5" x14ac:dyDescent="0.3">
      <c r="B317" s="218"/>
      <c r="C317" s="219"/>
      <c r="D317" s="229" t="s">
        <v>159</v>
      </c>
      <c r="E317" s="230" t="s">
        <v>19</v>
      </c>
      <c r="F317" s="231" t="s">
        <v>505</v>
      </c>
      <c r="G317" s="219"/>
      <c r="H317" s="232">
        <v>2</v>
      </c>
      <c r="I317" s="223"/>
      <c r="J317" s="219"/>
      <c r="K317" s="219"/>
      <c r="L317" s="224"/>
      <c r="M317" s="225"/>
      <c r="N317" s="226"/>
      <c r="O317" s="226"/>
      <c r="P317" s="226"/>
      <c r="Q317" s="226"/>
      <c r="R317" s="226"/>
      <c r="S317" s="226"/>
      <c r="T317" s="227"/>
      <c r="AT317" s="228" t="s">
        <v>159</v>
      </c>
      <c r="AU317" s="228" t="s">
        <v>81</v>
      </c>
      <c r="AV317" s="13" t="s">
        <v>81</v>
      </c>
      <c r="AW317" s="13" t="s">
        <v>34</v>
      </c>
      <c r="AX317" s="13" t="s">
        <v>74</v>
      </c>
      <c r="AY317" s="228" t="s">
        <v>150</v>
      </c>
    </row>
    <row r="318" spans="2:65" s="1" customFormat="1" ht="44.25" customHeight="1" x14ac:dyDescent="0.3">
      <c r="B318" s="36"/>
      <c r="C318" s="194" t="s">
        <v>506</v>
      </c>
      <c r="D318" s="194" t="s">
        <v>152</v>
      </c>
      <c r="E318" s="195" t="s">
        <v>507</v>
      </c>
      <c r="F318" s="196" t="s">
        <v>508</v>
      </c>
      <c r="G318" s="197" t="s">
        <v>237</v>
      </c>
      <c r="H318" s="198">
        <v>9</v>
      </c>
      <c r="I318" s="199"/>
      <c r="J318" s="200">
        <f>ROUND(I318*H318,2)</f>
        <v>0</v>
      </c>
      <c r="K318" s="196" t="s">
        <v>19</v>
      </c>
      <c r="L318" s="56"/>
      <c r="M318" s="201" t="s">
        <v>19</v>
      </c>
      <c r="N318" s="202" t="s">
        <v>41</v>
      </c>
      <c r="O318" s="37"/>
      <c r="P318" s="203">
        <f>O318*H318</f>
        <v>0</v>
      </c>
      <c r="Q318" s="203">
        <v>0</v>
      </c>
      <c r="R318" s="203">
        <f>Q318*H318</f>
        <v>0</v>
      </c>
      <c r="S318" s="203">
        <v>0</v>
      </c>
      <c r="T318" s="204">
        <f>S318*H318</f>
        <v>0</v>
      </c>
      <c r="AR318" s="19" t="s">
        <v>385</v>
      </c>
      <c r="AT318" s="19" t="s">
        <v>152</v>
      </c>
      <c r="AU318" s="19" t="s">
        <v>81</v>
      </c>
      <c r="AY318" s="19" t="s">
        <v>150</v>
      </c>
      <c r="BE318" s="205">
        <f>IF(N318="základní",J318,0)</f>
        <v>0</v>
      </c>
      <c r="BF318" s="205">
        <f>IF(N318="snížená",J318,0)</f>
        <v>0</v>
      </c>
      <c r="BG318" s="205">
        <f>IF(N318="zákl. přenesená",J318,0)</f>
        <v>0</v>
      </c>
      <c r="BH318" s="205">
        <f>IF(N318="sníž. přenesená",J318,0)</f>
        <v>0</v>
      </c>
      <c r="BI318" s="205">
        <f>IF(N318="nulová",J318,0)</f>
        <v>0</v>
      </c>
      <c r="BJ318" s="19" t="s">
        <v>74</v>
      </c>
      <c r="BK318" s="205">
        <f>ROUND(I318*H318,2)</f>
        <v>0</v>
      </c>
      <c r="BL318" s="19" t="s">
        <v>385</v>
      </c>
      <c r="BM318" s="19" t="s">
        <v>509</v>
      </c>
    </row>
    <row r="319" spans="2:65" s="12" customFormat="1" ht="13.5" x14ac:dyDescent="0.3">
      <c r="B319" s="206"/>
      <c r="C319" s="207"/>
      <c r="D319" s="208" t="s">
        <v>159</v>
      </c>
      <c r="E319" s="209" t="s">
        <v>19</v>
      </c>
      <c r="F319" s="210" t="s">
        <v>375</v>
      </c>
      <c r="G319" s="207"/>
      <c r="H319" s="211" t="s">
        <v>19</v>
      </c>
      <c r="I319" s="212"/>
      <c r="J319" s="207"/>
      <c r="K319" s="207"/>
      <c r="L319" s="213"/>
      <c r="M319" s="214"/>
      <c r="N319" s="215"/>
      <c r="O319" s="215"/>
      <c r="P319" s="215"/>
      <c r="Q319" s="215"/>
      <c r="R319" s="215"/>
      <c r="S319" s="215"/>
      <c r="T319" s="216"/>
      <c r="AT319" s="217" t="s">
        <v>159</v>
      </c>
      <c r="AU319" s="217" t="s">
        <v>81</v>
      </c>
      <c r="AV319" s="12" t="s">
        <v>74</v>
      </c>
      <c r="AW319" s="12" t="s">
        <v>34</v>
      </c>
      <c r="AX319" s="12" t="s">
        <v>70</v>
      </c>
      <c r="AY319" s="217" t="s">
        <v>150</v>
      </c>
    </row>
    <row r="320" spans="2:65" s="13" customFormat="1" ht="13.5" x14ac:dyDescent="0.3">
      <c r="B320" s="218"/>
      <c r="C320" s="219"/>
      <c r="D320" s="229" t="s">
        <v>159</v>
      </c>
      <c r="E320" s="230" t="s">
        <v>19</v>
      </c>
      <c r="F320" s="231" t="s">
        <v>510</v>
      </c>
      <c r="G320" s="219"/>
      <c r="H320" s="232">
        <v>9</v>
      </c>
      <c r="I320" s="223"/>
      <c r="J320" s="219"/>
      <c r="K320" s="219"/>
      <c r="L320" s="224"/>
      <c r="M320" s="225"/>
      <c r="N320" s="226"/>
      <c r="O320" s="226"/>
      <c r="P320" s="226"/>
      <c r="Q320" s="226"/>
      <c r="R320" s="226"/>
      <c r="S320" s="226"/>
      <c r="T320" s="227"/>
      <c r="AT320" s="228" t="s">
        <v>159</v>
      </c>
      <c r="AU320" s="228" t="s">
        <v>81</v>
      </c>
      <c r="AV320" s="13" t="s">
        <v>81</v>
      </c>
      <c r="AW320" s="13" t="s">
        <v>34</v>
      </c>
      <c r="AX320" s="13" t="s">
        <v>74</v>
      </c>
      <c r="AY320" s="228" t="s">
        <v>150</v>
      </c>
    </row>
    <row r="321" spans="2:65" s="1" customFormat="1" ht="44.25" customHeight="1" x14ac:dyDescent="0.3">
      <c r="B321" s="36"/>
      <c r="C321" s="194" t="s">
        <v>511</v>
      </c>
      <c r="D321" s="194" t="s">
        <v>152</v>
      </c>
      <c r="E321" s="195" t="s">
        <v>512</v>
      </c>
      <c r="F321" s="196" t="s">
        <v>513</v>
      </c>
      <c r="G321" s="197" t="s">
        <v>237</v>
      </c>
      <c r="H321" s="198">
        <v>9</v>
      </c>
      <c r="I321" s="199"/>
      <c r="J321" s="200">
        <f>ROUND(I321*H321,2)</f>
        <v>0</v>
      </c>
      <c r="K321" s="196" t="s">
        <v>19</v>
      </c>
      <c r="L321" s="56"/>
      <c r="M321" s="201" t="s">
        <v>19</v>
      </c>
      <c r="N321" s="202" t="s">
        <v>41</v>
      </c>
      <c r="O321" s="37"/>
      <c r="P321" s="203">
        <f>O321*H321</f>
        <v>0</v>
      </c>
      <c r="Q321" s="203">
        <v>0</v>
      </c>
      <c r="R321" s="203">
        <f>Q321*H321</f>
        <v>0</v>
      </c>
      <c r="S321" s="203">
        <v>0</v>
      </c>
      <c r="T321" s="204">
        <f>S321*H321</f>
        <v>0</v>
      </c>
      <c r="AR321" s="19" t="s">
        <v>385</v>
      </c>
      <c r="AT321" s="19" t="s">
        <v>152</v>
      </c>
      <c r="AU321" s="19" t="s">
        <v>81</v>
      </c>
      <c r="AY321" s="19" t="s">
        <v>150</v>
      </c>
      <c r="BE321" s="205">
        <f>IF(N321="základní",J321,0)</f>
        <v>0</v>
      </c>
      <c r="BF321" s="205">
        <f>IF(N321="snížená",J321,0)</f>
        <v>0</v>
      </c>
      <c r="BG321" s="205">
        <f>IF(N321="zákl. přenesená",J321,0)</f>
        <v>0</v>
      </c>
      <c r="BH321" s="205">
        <f>IF(N321="sníž. přenesená",J321,0)</f>
        <v>0</v>
      </c>
      <c r="BI321" s="205">
        <f>IF(N321="nulová",J321,0)</f>
        <v>0</v>
      </c>
      <c r="BJ321" s="19" t="s">
        <v>74</v>
      </c>
      <c r="BK321" s="205">
        <f>ROUND(I321*H321,2)</f>
        <v>0</v>
      </c>
      <c r="BL321" s="19" t="s">
        <v>385</v>
      </c>
      <c r="BM321" s="19" t="s">
        <v>514</v>
      </c>
    </row>
    <row r="322" spans="2:65" s="12" customFormat="1" ht="13.5" x14ac:dyDescent="0.3">
      <c r="B322" s="206"/>
      <c r="C322" s="207"/>
      <c r="D322" s="208" t="s">
        <v>159</v>
      </c>
      <c r="E322" s="209" t="s">
        <v>19</v>
      </c>
      <c r="F322" s="210" t="s">
        <v>375</v>
      </c>
      <c r="G322" s="207"/>
      <c r="H322" s="211" t="s">
        <v>19</v>
      </c>
      <c r="I322" s="212"/>
      <c r="J322" s="207"/>
      <c r="K322" s="207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159</v>
      </c>
      <c r="AU322" s="217" t="s">
        <v>81</v>
      </c>
      <c r="AV322" s="12" t="s">
        <v>74</v>
      </c>
      <c r="AW322" s="12" t="s">
        <v>34</v>
      </c>
      <c r="AX322" s="12" t="s">
        <v>70</v>
      </c>
      <c r="AY322" s="217" t="s">
        <v>150</v>
      </c>
    </row>
    <row r="323" spans="2:65" s="13" customFormat="1" ht="13.5" x14ac:dyDescent="0.3">
      <c r="B323" s="218"/>
      <c r="C323" s="219"/>
      <c r="D323" s="208" t="s">
        <v>159</v>
      </c>
      <c r="E323" s="220" t="s">
        <v>19</v>
      </c>
      <c r="F323" s="221" t="s">
        <v>515</v>
      </c>
      <c r="G323" s="219"/>
      <c r="H323" s="222">
        <v>6</v>
      </c>
      <c r="I323" s="223"/>
      <c r="J323" s="219"/>
      <c r="K323" s="219"/>
      <c r="L323" s="224"/>
      <c r="M323" s="225"/>
      <c r="N323" s="226"/>
      <c r="O323" s="226"/>
      <c r="P323" s="226"/>
      <c r="Q323" s="226"/>
      <c r="R323" s="226"/>
      <c r="S323" s="226"/>
      <c r="T323" s="227"/>
      <c r="AT323" s="228" t="s">
        <v>159</v>
      </c>
      <c r="AU323" s="228" t="s">
        <v>81</v>
      </c>
      <c r="AV323" s="13" t="s">
        <v>81</v>
      </c>
      <c r="AW323" s="13" t="s">
        <v>34</v>
      </c>
      <c r="AX323" s="13" t="s">
        <v>70</v>
      </c>
      <c r="AY323" s="228" t="s">
        <v>150</v>
      </c>
    </row>
    <row r="324" spans="2:65" s="13" customFormat="1" ht="13.5" x14ac:dyDescent="0.3">
      <c r="B324" s="218"/>
      <c r="C324" s="219"/>
      <c r="D324" s="208" t="s">
        <v>159</v>
      </c>
      <c r="E324" s="220" t="s">
        <v>19</v>
      </c>
      <c r="F324" s="221" t="s">
        <v>516</v>
      </c>
      <c r="G324" s="219"/>
      <c r="H324" s="222">
        <v>3</v>
      </c>
      <c r="I324" s="223"/>
      <c r="J324" s="219"/>
      <c r="K324" s="219"/>
      <c r="L324" s="224"/>
      <c r="M324" s="225"/>
      <c r="N324" s="226"/>
      <c r="O324" s="226"/>
      <c r="P324" s="226"/>
      <c r="Q324" s="226"/>
      <c r="R324" s="226"/>
      <c r="S324" s="226"/>
      <c r="T324" s="227"/>
      <c r="AT324" s="228" t="s">
        <v>159</v>
      </c>
      <c r="AU324" s="228" t="s">
        <v>81</v>
      </c>
      <c r="AV324" s="13" t="s">
        <v>81</v>
      </c>
      <c r="AW324" s="13" t="s">
        <v>34</v>
      </c>
      <c r="AX324" s="13" t="s">
        <v>70</v>
      </c>
      <c r="AY324" s="228" t="s">
        <v>150</v>
      </c>
    </row>
    <row r="325" spans="2:65" s="14" customFormat="1" ht="13.5" x14ac:dyDescent="0.3">
      <c r="B325" s="233"/>
      <c r="C325" s="234"/>
      <c r="D325" s="229" t="s">
        <v>159</v>
      </c>
      <c r="E325" s="235" t="s">
        <v>19</v>
      </c>
      <c r="F325" s="236" t="s">
        <v>177</v>
      </c>
      <c r="G325" s="234"/>
      <c r="H325" s="237">
        <v>9</v>
      </c>
      <c r="I325" s="238"/>
      <c r="J325" s="234"/>
      <c r="K325" s="234"/>
      <c r="L325" s="239"/>
      <c r="M325" s="240"/>
      <c r="N325" s="241"/>
      <c r="O325" s="241"/>
      <c r="P325" s="241"/>
      <c r="Q325" s="241"/>
      <c r="R325" s="241"/>
      <c r="S325" s="241"/>
      <c r="T325" s="242"/>
      <c r="AT325" s="243" t="s">
        <v>159</v>
      </c>
      <c r="AU325" s="243" t="s">
        <v>81</v>
      </c>
      <c r="AV325" s="14" t="s">
        <v>157</v>
      </c>
      <c r="AW325" s="14" t="s">
        <v>34</v>
      </c>
      <c r="AX325" s="14" t="s">
        <v>74</v>
      </c>
      <c r="AY325" s="243" t="s">
        <v>150</v>
      </c>
    </row>
    <row r="326" spans="2:65" s="1" customFormat="1" ht="44.25" customHeight="1" x14ac:dyDescent="0.3">
      <c r="B326" s="36"/>
      <c r="C326" s="194" t="s">
        <v>517</v>
      </c>
      <c r="D326" s="194" t="s">
        <v>152</v>
      </c>
      <c r="E326" s="195" t="s">
        <v>518</v>
      </c>
      <c r="F326" s="196" t="s">
        <v>519</v>
      </c>
      <c r="G326" s="197" t="s">
        <v>237</v>
      </c>
      <c r="H326" s="198">
        <v>9</v>
      </c>
      <c r="I326" s="199"/>
      <c r="J326" s="200">
        <f>ROUND(I326*H326,2)</f>
        <v>0</v>
      </c>
      <c r="K326" s="196" t="s">
        <v>19</v>
      </c>
      <c r="L326" s="56"/>
      <c r="M326" s="201" t="s">
        <v>19</v>
      </c>
      <c r="N326" s="202" t="s">
        <v>41</v>
      </c>
      <c r="O326" s="37"/>
      <c r="P326" s="203">
        <f>O326*H326</f>
        <v>0</v>
      </c>
      <c r="Q326" s="203">
        <v>0</v>
      </c>
      <c r="R326" s="203">
        <f>Q326*H326</f>
        <v>0</v>
      </c>
      <c r="S326" s="203">
        <v>0</v>
      </c>
      <c r="T326" s="204">
        <f>S326*H326</f>
        <v>0</v>
      </c>
      <c r="AR326" s="19" t="s">
        <v>385</v>
      </c>
      <c r="AT326" s="19" t="s">
        <v>152</v>
      </c>
      <c r="AU326" s="19" t="s">
        <v>81</v>
      </c>
      <c r="AY326" s="19" t="s">
        <v>150</v>
      </c>
      <c r="BE326" s="205">
        <f>IF(N326="základní",J326,0)</f>
        <v>0</v>
      </c>
      <c r="BF326" s="205">
        <f>IF(N326="snížená",J326,0)</f>
        <v>0</v>
      </c>
      <c r="BG326" s="205">
        <f>IF(N326="zákl. přenesená",J326,0)</f>
        <v>0</v>
      </c>
      <c r="BH326" s="205">
        <f>IF(N326="sníž. přenesená",J326,0)</f>
        <v>0</v>
      </c>
      <c r="BI326" s="205">
        <f>IF(N326="nulová",J326,0)</f>
        <v>0</v>
      </c>
      <c r="BJ326" s="19" t="s">
        <v>74</v>
      </c>
      <c r="BK326" s="205">
        <f>ROUND(I326*H326,2)</f>
        <v>0</v>
      </c>
      <c r="BL326" s="19" t="s">
        <v>385</v>
      </c>
      <c r="BM326" s="19" t="s">
        <v>520</v>
      </c>
    </row>
    <row r="327" spans="2:65" s="12" customFormat="1" ht="13.5" x14ac:dyDescent="0.3">
      <c r="B327" s="206"/>
      <c r="C327" s="207"/>
      <c r="D327" s="208" t="s">
        <v>159</v>
      </c>
      <c r="E327" s="209" t="s">
        <v>19</v>
      </c>
      <c r="F327" s="210" t="s">
        <v>375</v>
      </c>
      <c r="G327" s="207"/>
      <c r="H327" s="211" t="s">
        <v>19</v>
      </c>
      <c r="I327" s="212"/>
      <c r="J327" s="207"/>
      <c r="K327" s="207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159</v>
      </c>
      <c r="AU327" s="217" t="s">
        <v>81</v>
      </c>
      <c r="AV327" s="12" t="s">
        <v>74</v>
      </c>
      <c r="AW327" s="12" t="s">
        <v>34</v>
      </c>
      <c r="AX327" s="12" t="s">
        <v>70</v>
      </c>
      <c r="AY327" s="217" t="s">
        <v>150</v>
      </c>
    </row>
    <row r="328" spans="2:65" s="13" customFormat="1" ht="13.5" x14ac:dyDescent="0.3">
      <c r="B328" s="218"/>
      <c r="C328" s="219"/>
      <c r="D328" s="229" t="s">
        <v>159</v>
      </c>
      <c r="E328" s="230" t="s">
        <v>19</v>
      </c>
      <c r="F328" s="231" t="s">
        <v>521</v>
      </c>
      <c r="G328" s="219"/>
      <c r="H328" s="232">
        <v>9</v>
      </c>
      <c r="I328" s="223"/>
      <c r="J328" s="219"/>
      <c r="K328" s="219"/>
      <c r="L328" s="224"/>
      <c r="M328" s="225"/>
      <c r="N328" s="226"/>
      <c r="O328" s="226"/>
      <c r="P328" s="226"/>
      <c r="Q328" s="226"/>
      <c r="R328" s="226"/>
      <c r="S328" s="226"/>
      <c r="T328" s="227"/>
      <c r="AT328" s="228" t="s">
        <v>159</v>
      </c>
      <c r="AU328" s="228" t="s">
        <v>81</v>
      </c>
      <c r="AV328" s="13" t="s">
        <v>81</v>
      </c>
      <c r="AW328" s="13" t="s">
        <v>34</v>
      </c>
      <c r="AX328" s="13" t="s">
        <v>74</v>
      </c>
      <c r="AY328" s="228" t="s">
        <v>150</v>
      </c>
    </row>
    <row r="329" spans="2:65" s="1" customFormat="1" ht="44.25" customHeight="1" x14ac:dyDescent="0.3">
      <c r="B329" s="36"/>
      <c r="C329" s="194" t="s">
        <v>522</v>
      </c>
      <c r="D329" s="194" t="s">
        <v>152</v>
      </c>
      <c r="E329" s="195" t="s">
        <v>523</v>
      </c>
      <c r="F329" s="196" t="s">
        <v>524</v>
      </c>
      <c r="G329" s="197" t="s">
        <v>237</v>
      </c>
      <c r="H329" s="198">
        <v>6</v>
      </c>
      <c r="I329" s="199"/>
      <c r="J329" s="200">
        <f>ROUND(I329*H329,2)</f>
        <v>0</v>
      </c>
      <c r="K329" s="196" t="s">
        <v>19</v>
      </c>
      <c r="L329" s="56"/>
      <c r="M329" s="201" t="s">
        <v>19</v>
      </c>
      <c r="N329" s="202" t="s">
        <v>41</v>
      </c>
      <c r="O329" s="37"/>
      <c r="P329" s="203">
        <f>O329*H329</f>
        <v>0</v>
      </c>
      <c r="Q329" s="203">
        <v>0</v>
      </c>
      <c r="R329" s="203">
        <f>Q329*H329</f>
        <v>0</v>
      </c>
      <c r="S329" s="203">
        <v>0</v>
      </c>
      <c r="T329" s="204">
        <f>S329*H329</f>
        <v>0</v>
      </c>
      <c r="AR329" s="19" t="s">
        <v>385</v>
      </c>
      <c r="AT329" s="19" t="s">
        <v>152</v>
      </c>
      <c r="AU329" s="19" t="s">
        <v>81</v>
      </c>
      <c r="AY329" s="19" t="s">
        <v>150</v>
      </c>
      <c r="BE329" s="205">
        <f>IF(N329="základní",J329,0)</f>
        <v>0</v>
      </c>
      <c r="BF329" s="205">
        <f>IF(N329="snížená",J329,0)</f>
        <v>0</v>
      </c>
      <c r="BG329" s="205">
        <f>IF(N329="zákl. přenesená",J329,0)</f>
        <v>0</v>
      </c>
      <c r="BH329" s="205">
        <f>IF(N329="sníž. přenesená",J329,0)</f>
        <v>0</v>
      </c>
      <c r="BI329" s="205">
        <f>IF(N329="nulová",J329,0)</f>
        <v>0</v>
      </c>
      <c r="BJ329" s="19" t="s">
        <v>74</v>
      </c>
      <c r="BK329" s="205">
        <f>ROUND(I329*H329,2)</f>
        <v>0</v>
      </c>
      <c r="BL329" s="19" t="s">
        <v>385</v>
      </c>
      <c r="BM329" s="19" t="s">
        <v>525</v>
      </c>
    </row>
    <row r="330" spans="2:65" s="12" customFormat="1" ht="13.5" x14ac:dyDescent="0.3">
      <c r="B330" s="206"/>
      <c r="C330" s="207"/>
      <c r="D330" s="208" t="s">
        <v>159</v>
      </c>
      <c r="E330" s="209" t="s">
        <v>19</v>
      </c>
      <c r="F330" s="210" t="s">
        <v>375</v>
      </c>
      <c r="G330" s="207"/>
      <c r="H330" s="211" t="s">
        <v>19</v>
      </c>
      <c r="I330" s="212"/>
      <c r="J330" s="207"/>
      <c r="K330" s="207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159</v>
      </c>
      <c r="AU330" s="217" t="s">
        <v>81</v>
      </c>
      <c r="AV330" s="12" t="s">
        <v>74</v>
      </c>
      <c r="AW330" s="12" t="s">
        <v>34</v>
      </c>
      <c r="AX330" s="12" t="s">
        <v>70</v>
      </c>
      <c r="AY330" s="217" t="s">
        <v>150</v>
      </c>
    </row>
    <row r="331" spans="2:65" s="13" customFormat="1" ht="13.5" x14ac:dyDescent="0.3">
      <c r="B331" s="218"/>
      <c r="C331" s="219"/>
      <c r="D331" s="229" t="s">
        <v>159</v>
      </c>
      <c r="E331" s="230" t="s">
        <v>19</v>
      </c>
      <c r="F331" s="231" t="s">
        <v>526</v>
      </c>
      <c r="G331" s="219"/>
      <c r="H331" s="232">
        <v>6</v>
      </c>
      <c r="I331" s="223"/>
      <c r="J331" s="219"/>
      <c r="K331" s="219"/>
      <c r="L331" s="224"/>
      <c r="M331" s="225"/>
      <c r="N331" s="226"/>
      <c r="O331" s="226"/>
      <c r="P331" s="226"/>
      <c r="Q331" s="226"/>
      <c r="R331" s="226"/>
      <c r="S331" s="226"/>
      <c r="T331" s="227"/>
      <c r="AT331" s="228" t="s">
        <v>159</v>
      </c>
      <c r="AU331" s="228" t="s">
        <v>81</v>
      </c>
      <c r="AV331" s="13" t="s">
        <v>81</v>
      </c>
      <c r="AW331" s="13" t="s">
        <v>34</v>
      </c>
      <c r="AX331" s="13" t="s">
        <v>74</v>
      </c>
      <c r="AY331" s="228" t="s">
        <v>150</v>
      </c>
    </row>
    <row r="332" spans="2:65" s="1" customFormat="1" ht="22.5" customHeight="1" x14ac:dyDescent="0.3">
      <c r="B332" s="36"/>
      <c r="C332" s="194" t="s">
        <v>527</v>
      </c>
      <c r="D332" s="194" t="s">
        <v>152</v>
      </c>
      <c r="E332" s="195" t="s">
        <v>528</v>
      </c>
      <c r="F332" s="196" t="s">
        <v>529</v>
      </c>
      <c r="G332" s="197" t="s">
        <v>282</v>
      </c>
      <c r="H332" s="198">
        <v>8.1999999999999993</v>
      </c>
      <c r="I332" s="199"/>
      <c r="J332" s="200">
        <f>ROUND(I332*H332,2)</f>
        <v>0</v>
      </c>
      <c r="K332" s="196" t="s">
        <v>19</v>
      </c>
      <c r="L332" s="56"/>
      <c r="M332" s="201" t="s">
        <v>19</v>
      </c>
      <c r="N332" s="202" t="s">
        <v>41</v>
      </c>
      <c r="O332" s="37"/>
      <c r="P332" s="203">
        <f>O332*H332</f>
        <v>0</v>
      </c>
      <c r="Q332" s="203">
        <v>0</v>
      </c>
      <c r="R332" s="203">
        <f>Q332*H332</f>
        <v>0</v>
      </c>
      <c r="S332" s="203">
        <v>0</v>
      </c>
      <c r="T332" s="204">
        <f>S332*H332</f>
        <v>0</v>
      </c>
      <c r="AR332" s="19" t="s">
        <v>246</v>
      </c>
      <c r="AT332" s="19" t="s">
        <v>152</v>
      </c>
      <c r="AU332" s="19" t="s">
        <v>81</v>
      </c>
      <c r="AY332" s="19" t="s">
        <v>150</v>
      </c>
      <c r="BE332" s="205">
        <f>IF(N332="základní",J332,0)</f>
        <v>0</v>
      </c>
      <c r="BF332" s="205">
        <f>IF(N332="snížená",J332,0)</f>
        <v>0</v>
      </c>
      <c r="BG332" s="205">
        <f>IF(N332="zákl. přenesená",J332,0)</f>
        <v>0</v>
      </c>
      <c r="BH332" s="205">
        <f>IF(N332="sníž. přenesená",J332,0)</f>
        <v>0</v>
      </c>
      <c r="BI332" s="205">
        <f>IF(N332="nulová",J332,0)</f>
        <v>0</v>
      </c>
      <c r="BJ332" s="19" t="s">
        <v>74</v>
      </c>
      <c r="BK332" s="205">
        <f>ROUND(I332*H332,2)</f>
        <v>0</v>
      </c>
      <c r="BL332" s="19" t="s">
        <v>246</v>
      </c>
      <c r="BM332" s="19" t="s">
        <v>530</v>
      </c>
    </row>
    <row r="333" spans="2:65" s="11" customFormat="1" ht="29.85" customHeight="1" x14ac:dyDescent="0.3">
      <c r="B333" s="177"/>
      <c r="C333" s="178"/>
      <c r="D333" s="191" t="s">
        <v>69</v>
      </c>
      <c r="E333" s="192" t="s">
        <v>531</v>
      </c>
      <c r="F333" s="192" t="s">
        <v>532</v>
      </c>
      <c r="G333" s="178"/>
      <c r="H333" s="178"/>
      <c r="I333" s="181"/>
      <c r="J333" s="193">
        <f>BK333</f>
        <v>0</v>
      </c>
      <c r="K333" s="178"/>
      <c r="L333" s="183"/>
      <c r="M333" s="184"/>
      <c r="N333" s="185"/>
      <c r="O333" s="185"/>
      <c r="P333" s="186">
        <f>SUM(P334:P339)</f>
        <v>0</v>
      </c>
      <c r="Q333" s="185"/>
      <c r="R333" s="186">
        <f>SUM(R334:R339)</f>
        <v>0</v>
      </c>
      <c r="S333" s="185"/>
      <c r="T333" s="187">
        <f>SUM(T334:T339)</f>
        <v>0</v>
      </c>
      <c r="AR333" s="188" t="s">
        <v>81</v>
      </c>
      <c r="AT333" s="189" t="s">
        <v>69</v>
      </c>
      <c r="AU333" s="189" t="s">
        <v>74</v>
      </c>
      <c r="AY333" s="188" t="s">
        <v>150</v>
      </c>
      <c r="BK333" s="190">
        <f>SUM(BK334:BK339)</f>
        <v>0</v>
      </c>
    </row>
    <row r="334" spans="2:65" s="1" customFormat="1" ht="31.5" customHeight="1" x14ac:dyDescent="0.3">
      <c r="B334" s="36"/>
      <c r="C334" s="194" t="s">
        <v>533</v>
      </c>
      <c r="D334" s="194" t="s">
        <v>152</v>
      </c>
      <c r="E334" s="195" t="s">
        <v>534</v>
      </c>
      <c r="F334" s="196" t="s">
        <v>535</v>
      </c>
      <c r="G334" s="197" t="s">
        <v>237</v>
      </c>
      <c r="H334" s="198">
        <v>6</v>
      </c>
      <c r="I334" s="199"/>
      <c r="J334" s="200">
        <f>ROUND(I334*H334,2)</f>
        <v>0</v>
      </c>
      <c r="K334" s="196" t="s">
        <v>19</v>
      </c>
      <c r="L334" s="56"/>
      <c r="M334" s="201" t="s">
        <v>19</v>
      </c>
      <c r="N334" s="202" t="s">
        <v>41</v>
      </c>
      <c r="O334" s="37"/>
      <c r="P334" s="203">
        <f>O334*H334</f>
        <v>0</v>
      </c>
      <c r="Q334" s="203">
        <v>0</v>
      </c>
      <c r="R334" s="203">
        <f>Q334*H334</f>
        <v>0</v>
      </c>
      <c r="S334" s="203">
        <v>0</v>
      </c>
      <c r="T334" s="204">
        <f>S334*H334</f>
        <v>0</v>
      </c>
      <c r="AR334" s="19" t="s">
        <v>246</v>
      </c>
      <c r="AT334" s="19" t="s">
        <v>152</v>
      </c>
      <c r="AU334" s="19" t="s">
        <v>81</v>
      </c>
      <c r="AY334" s="19" t="s">
        <v>150</v>
      </c>
      <c r="BE334" s="205">
        <f>IF(N334="základní",J334,0)</f>
        <v>0</v>
      </c>
      <c r="BF334" s="205">
        <f>IF(N334="snížená",J334,0)</f>
        <v>0</v>
      </c>
      <c r="BG334" s="205">
        <f>IF(N334="zákl. přenesená",J334,0)</f>
        <v>0</v>
      </c>
      <c r="BH334" s="205">
        <f>IF(N334="sníž. přenesená",J334,0)</f>
        <v>0</v>
      </c>
      <c r="BI334" s="205">
        <f>IF(N334="nulová",J334,0)</f>
        <v>0</v>
      </c>
      <c r="BJ334" s="19" t="s">
        <v>74</v>
      </c>
      <c r="BK334" s="205">
        <f>ROUND(I334*H334,2)</f>
        <v>0</v>
      </c>
      <c r="BL334" s="19" t="s">
        <v>246</v>
      </c>
      <c r="BM334" s="19" t="s">
        <v>536</v>
      </c>
    </row>
    <row r="335" spans="2:65" s="12" customFormat="1" ht="13.5" x14ac:dyDescent="0.3">
      <c r="B335" s="206"/>
      <c r="C335" s="207"/>
      <c r="D335" s="208" t="s">
        <v>159</v>
      </c>
      <c r="E335" s="209" t="s">
        <v>19</v>
      </c>
      <c r="F335" s="210" t="s">
        <v>537</v>
      </c>
      <c r="G335" s="207"/>
      <c r="H335" s="211" t="s">
        <v>19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159</v>
      </c>
      <c r="AU335" s="217" t="s">
        <v>81</v>
      </c>
      <c r="AV335" s="12" t="s">
        <v>74</v>
      </c>
      <c r="AW335" s="12" t="s">
        <v>34</v>
      </c>
      <c r="AX335" s="12" t="s">
        <v>70</v>
      </c>
      <c r="AY335" s="217" t="s">
        <v>150</v>
      </c>
    </row>
    <row r="336" spans="2:65" s="13" customFormat="1" ht="13.5" x14ac:dyDescent="0.3">
      <c r="B336" s="218"/>
      <c r="C336" s="219"/>
      <c r="D336" s="229" t="s">
        <v>159</v>
      </c>
      <c r="E336" s="230" t="s">
        <v>19</v>
      </c>
      <c r="F336" s="231" t="s">
        <v>538</v>
      </c>
      <c r="G336" s="219"/>
      <c r="H336" s="232">
        <v>6</v>
      </c>
      <c r="I336" s="223"/>
      <c r="J336" s="219"/>
      <c r="K336" s="219"/>
      <c r="L336" s="224"/>
      <c r="M336" s="225"/>
      <c r="N336" s="226"/>
      <c r="O336" s="226"/>
      <c r="P336" s="226"/>
      <c r="Q336" s="226"/>
      <c r="R336" s="226"/>
      <c r="S336" s="226"/>
      <c r="T336" s="227"/>
      <c r="AT336" s="228" t="s">
        <v>159</v>
      </c>
      <c r="AU336" s="228" t="s">
        <v>81</v>
      </c>
      <c r="AV336" s="13" t="s">
        <v>81</v>
      </c>
      <c r="AW336" s="13" t="s">
        <v>34</v>
      </c>
      <c r="AX336" s="13" t="s">
        <v>74</v>
      </c>
      <c r="AY336" s="228" t="s">
        <v>150</v>
      </c>
    </row>
    <row r="337" spans="2:65" s="1" customFormat="1" ht="22.5" customHeight="1" x14ac:dyDescent="0.3">
      <c r="B337" s="36"/>
      <c r="C337" s="194" t="s">
        <v>539</v>
      </c>
      <c r="D337" s="194" t="s">
        <v>152</v>
      </c>
      <c r="E337" s="195" t="s">
        <v>540</v>
      </c>
      <c r="F337" s="196" t="s">
        <v>541</v>
      </c>
      <c r="G337" s="197" t="s">
        <v>155</v>
      </c>
      <c r="H337" s="198">
        <v>72.8</v>
      </c>
      <c r="I337" s="199"/>
      <c r="J337" s="200">
        <f>ROUND(I337*H337,2)</f>
        <v>0</v>
      </c>
      <c r="K337" s="196" t="s">
        <v>19</v>
      </c>
      <c r="L337" s="56"/>
      <c r="M337" s="201" t="s">
        <v>19</v>
      </c>
      <c r="N337" s="202" t="s">
        <v>41</v>
      </c>
      <c r="O337" s="37"/>
      <c r="P337" s="203">
        <f>O337*H337</f>
        <v>0</v>
      </c>
      <c r="Q337" s="203">
        <v>0</v>
      </c>
      <c r="R337" s="203">
        <f>Q337*H337</f>
        <v>0</v>
      </c>
      <c r="S337" s="203">
        <v>0</v>
      </c>
      <c r="T337" s="204">
        <f>S337*H337</f>
        <v>0</v>
      </c>
      <c r="AR337" s="19" t="s">
        <v>246</v>
      </c>
      <c r="AT337" s="19" t="s">
        <v>152</v>
      </c>
      <c r="AU337" s="19" t="s">
        <v>81</v>
      </c>
      <c r="AY337" s="19" t="s">
        <v>150</v>
      </c>
      <c r="BE337" s="205">
        <f>IF(N337="základní",J337,0)</f>
        <v>0</v>
      </c>
      <c r="BF337" s="205">
        <f>IF(N337="snížená",J337,0)</f>
        <v>0</v>
      </c>
      <c r="BG337" s="205">
        <f>IF(N337="zákl. přenesená",J337,0)</f>
        <v>0</v>
      </c>
      <c r="BH337" s="205">
        <f>IF(N337="sníž. přenesená",J337,0)</f>
        <v>0</v>
      </c>
      <c r="BI337" s="205">
        <f>IF(N337="nulová",J337,0)</f>
        <v>0</v>
      </c>
      <c r="BJ337" s="19" t="s">
        <v>74</v>
      </c>
      <c r="BK337" s="205">
        <f>ROUND(I337*H337,2)</f>
        <v>0</v>
      </c>
      <c r="BL337" s="19" t="s">
        <v>246</v>
      </c>
      <c r="BM337" s="19" t="s">
        <v>542</v>
      </c>
    </row>
    <row r="338" spans="2:65" s="12" customFormat="1" ht="13.5" x14ac:dyDescent="0.3">
      <c r="B338" s="206"/>
      <c r="C338" s="207"/>
      <c r="D338" s="208" t="s">
        <v>159</v>
      </c>
      <c r="E338" s="209" t="s">
        <v>19</v>
      </c>
      <c r="F338" s="210" t="s">
        <v>543</v>
      </c>
      <c r="G338" s="207"/>
      <c r="H338" s="211" t="s">
        <v>19</v>
      </c>
      <c r="I338" s="212"/>
      <c r="J338" s="207"/>
      <c r="K338" s="207"/>
      <c r="L338" s="213"/>
      <c r="M338" s="214"/>
      <c r="N338" s="215"/>
      <c r="O338" s="215"/>
      <c r="P338" s="215"/>
      <c r="Q338" s="215"/>
      <c r="R338" s="215"/>
      <c r="S338" s="215"/>
      <c r="T338" s="216"/>
      <c r="AT338" s="217" t="s">
        <v>159</v>
      </c>
      <c r="AU338" s="217" t="s">
        <v>81</v>
      </c>
      <c r="AV338" s="12" t="s">
        <v>74</v>
      </c>
      <c r="AW338" s="12" t="s">
        <v>34</v>
      </c>
      <c r="AX338" s="12" t="s">
        <v>70</v>
      </c>
      <c r="AY338" s="217" t="s">
        <v>150</v>
      </c>
    </row>
    <row r="339" spans="2:65" s="13" customFormat="1" ht="13.5" x14ac:dyDescent="0.3">
      <c r="B339" s="218"/>
      <c r="C339" s="219"/>
      <c r="D339" s="208" t="s">
        <v>159</v>
      </c>
      <c r="E339" s="220" t="s">
        <v>19</v>
      </c>
      <c r="F339" s="221" t="s">
        <v>544</v>
      </c>
      <c r="G339" s="219"/>
      <c r="H339" s="222">
        <v>72.8</v>
      </c>
      <c r="I339" s="223"/>
      <c r="J339" s="219"/>
      <c r="K339" s="219"/>
      <c r="L339" s="224"/>
      <c r="M339" s="225"/>
      <c r="N339" s="226"/>
      <c r="O339" s="226"/>
      <c r="P339" s="226"/>
      <c r="Q339" s="226"/>
      <c r="R339" s="226"/>
      <c r="S339" s="226"/>
      <c r="T339" s="227"/>
      <c r="AT339" s="228" t="s">
        <v>159</v>
      </c>
      <c r="AU339" s="228" t="s">
        <v>81</v>
      </c>
      <c r="AV339" s="13" t="s">
        <v>81</v>
      </c>
      <c r="AW339" s="13" t="s">
        <v>34</v>
      </c>
      <c r="AX339" s="13" t="s">
        <v>74</v>
      </c>
      <c r="AY339" s="228" t="s">
        <v>150</v>
      </c>
    </row>
    <row r="340" spans="2:65" s="11" customFormat="1" ht="29.85" customHeight="1" x14ac:dyDescent="0.3">
      <c r="B340" s="177"/>
      <c r="C340" s="178"/>
      <c r="D340" s="191" t="s">
        <v>69</v>
      </c>
      <c r="E340" s="192" t="s">
        <v>545</v>
      </c>
      <c r="F340" s="192" t="s">
        <v>546</v>
      </c>
      <c r="G340" s="178"/>
      <c r="H340" s="178"/>
      <c r="I340" s="181"/>
      <c r="J340" s="193">
        <f>BK340</f>
        <v>0</v>
      </c>
      <c r="K340" s="178"/>
      <c r="L340" s="183"/>
      <c r="M340" s="184"/>
      <c r="N340" s="185"/>
      <c r="O340" s="185"/>
      <c r="P340" s="186">
        <f>SUM(P341:P367)</f>
        <v>0</v>
      </c>
      <c r="Q340" s="185"/>
      <c r="R340" s="186">
        <f>SUM(R341:R367)</f>
        <v>0</v>
      </c>
      <c r="S340" s="185"/>
      <c r="T340" s="187">
        <f>SUM(T341:T367)</f>
        <v>0</v>
      </c>
      <c r="AR340" s="188" t="s">
        <v>81</v>
      </c>
      <c r="AT340" s="189" t="s">
        <v>69</v>
      </c>
      <c r="AU340" s="189" t="s">
        <v>74</v>
      </c>
      <c r="AY340" s="188" t="s">
        <v>150</v>
      </c>
      <c r="BK340" s="190">
        <f>SUM(BK341:BK367)</f>
        <v>0</v>
      </c>
    </row>
    <row r="341" spans="2:65" s="1" customFormat="1" ht="57" customHeight="1" x14ac:dyDescent="0.3">
      <c r="B341" s="36"/>
      <c r="C341" s="194" t="s">
        <v>547</v>
      </c>
      <c r="D341" s="194" t="s">
        <v>152</v>
      </c>
      <c r="E341" s="195" t="s">
        <v>548</v>
      </c>
      <c r="F341" s="196" t="s">
        <v>549</v>
      </c>
      <c r="G341" s="197" t="s">
        <v>19</v>
      </c>
      <c r="H341" s="198">
        <v>345.13799999999998</v>
      </c>
      <c r="I341" s="199"/>
      <c r="J341" s="200">
        <f>ROUND(I341*H341,2)</f>
        <v>0</v>
      </c>
      <c r="K341" s="196" t="s">
        <v>19</v>
      </c>
      <c r="L341" s="56"/>
      <c r="M341" s="201" t="s">
        <v>19</v>
      </c>
      <c r="N341" s="202" t="s">
        <v>41</v>
      </c>
      <c r="O341" s="37"/>
      <c r="P341" s="203">
        <f>O341*H341</f>
        <v>0</v>
      </c>
      <c r="Q341" s="203">
        <v>0</v>
      </c>
      <c r="R341" s="203">
        <f>Q341*H341</f>
        <v>0</v>
      </c>
      <c r="S341" s="203">
        <v>0</v>
      </c>
      <c r="T341" s="204">
        <f>S341*H341</f>
        <v>0</v>
      </c>
      <c r="AR341" s="19" t="s">
        <v>246</v>
      </c>
      <c r="AT341" s="19" t="s">
        <v>152</v>
      </c>
      <c r="AU341" s="19" t="s">
        <v>81</v>
      </c>
      <c r="AY341" s="19" t="s">
        <v>150</v>
      </c>
      <c r="BE341" s="205">
        <f>IF(N341="základní",J341,0)</f>
        <v>0</v>
      </c>
      <c r="BF341" s="205">
        <f>IF(N341="snížená",J341,0)</f>
        <v>0</v>
      </c>
      <c r="BG341" s="205">
        <f>IF(N341="zákl. přenesená",J341,0)</f>
        <v>0</v>
      </c>
      <c r="BH341" s="205">
        <f>IF(N341="sníž. přenesená",J341,0)</f>
        <v>0</v>
      </c>
      <c r="BI341" s="205">
        <f>IF(N341="nulová",J341,0)</f>
        <v>0</v>
      </c>
      <c r="BJ341" s="19" t="s">
        <v>74</v>
      </c>
      <c r="BK341" s="205">
        <f>ROUND(I341*H341,2)</f>
        <v>0</v>
      </c>
      <c r="BL341" s="19" t="s">
        <v>246</v>
      </c>
      <c r="BM341" s="19" t="s">
        <v>550</v>
      </c>
    </row>
    <row r="342" spans="2:65" s="12" customFormat="1" ht="13.5" x14ac:dyDescent="0.3">
      <c r="B342" s="206"/>
      <c r="C342" s="207"/>
      <c r="D342" s="208" t="s">
        <v>159</v>
      </c>
      <c r="E342" s="209" t="s">
        <v>19</v>
      </c>
      <c r="F342" s="210" t="s">
        <v>208</v>
      </c>
      <c r="G342" s="207"/>
      <c r="H342" s="211" t="s">
        <v>19</v>
      </c>
      <c r="I342" s="212"/>
      <c r="J342" s="207"/>
      <c r="K342" s="207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159</v>
      </c>
      <c r="AU342" s="217" t="s">
        <v>81</v>
      </c>
      <c r="AV342" s="12" t="s">
        <v>74</v>
      </c>
      <c r="AW342" s="12" t="s">
        <v>34</v>
      </c>
      <c r="AX342" s="12" t="s">
        <v>70</v>
      </c>
      <c r="AY342" s="217" t="s">
        <v>150</v>
      </c>
    </row>
    <row r="343" spans="2:65" s="13" customFormat="1" ht="13.5" x14ac:dyDescent="0.3">
      <c r="B343" s="218"/>
      <c r="C343" s="219"/>
      <c r="D343" s="208" t="s">
        <v>159</v>
      </c>
      <c r="E343" s="220" t="s">
        <v>19</v>
      </c>
      <c r="F343" s="221" t="s">
        <v>551</v>
      </c>
      <c r="G343" s="219"/>
      <c r="H343" s="222">
        <v>234.9</v>
      </c>
      <c r="I343" s="223"/>
      <c r="J343" s="219"/>
      <c r="K343" s="219"/>
      <c r="L343" s="224"/>
      <c r="M343" s="225"/>
      <c r="N343" s="226"/>
      <c r="O343" s="226"/>
      <c r="P343" s="226"/>
      <c r="Q343" s="226"/>
      <c r="R343" s="226"/>
      <c r="S343" s="226"/>
      <c r="T343" s="227"/>
      <c r="AT343" s="228" t="s">
        <v>159</v>
      </c>
      <c r="AU343" s="228" t="s">
        <v>81</v>
      </c>
      <c r="AV343" s="13" t="s">
        <v>81</v>
      </c>
      <c r="AW343" s="13" t="s">
        <v>34</v>
      </c>
      <c r="AX343" s="13" t="s">
        <v>70</v>
      </c>
      <c r="AY343" s="228" t="s">
        <v>150</v>
      </c>
    </row>
    <row r="344" spans="2:65" s="13" customFormat="1" ht="13.5" x14ac:dyDescent="0.3">
      <c r="B344" s="218"/>
      <c r="C344" s="219"/>
      <c r="D344" s="208" t="s">
        <v>159</v>
      </c>
      <c r="E344" s="220" t="s">
        <v>19</v>
      </c>
      <c r="F344" s="221" t="s">
        <v>552</v>
      </c>
      <c r="G344" s="219"/>
      <c r="H344" s="222">
        <v>30.2</v>
      </c>
      <c r="I344" s="223"/>
      <c r="J344" s="219"/>
      <c r="K344" s="219"/>
      <c r="L344" s="224"/>
      <c r="M344" s="225"/>
      <c r="N344" s="226"/>
      <c r="O344" s="226"/>
      <c r="P344" s="226"/>
      <c r="Q344" s="226"/>
      <c r="R344" s="226"/>
      <c r="S344" s="226"/>
      <c r="T344" s="227"/>
      <c r="AT344" s="228" t="s">
        <v>159</v>
      </c>
      <c r="AU344" s="228" t="s">
        <v>81</v>
      </c>
      <c r="AV344" s="13" t="s">
        <v>81</v>
      </c>
      <c r="AW344" s="13" t="s">
        <v>34</v>
      </c>
      <c r="AX344" s="13" t="s">
        <v>70</v>
      </c>
      <c r="AY344" s="228" t="s">
        <v>150</v>
      </c>
    </row>
    <row r="345" spans="2:65" s="13" customFormat="1" ht="13.5" x14ac:dyDescent="0.3">
      <c r="B345" s="218"/>
      <c r="C345" s="219"/>
      <c r="D345" s="208" t="s">
        <v>159</v>
      </c>
      <c r="E345" s="220" t="s">
        <v>19</v>
      </c>
      <c r="F345" s="221" t="s">
        <v>553</v>
      </c>
      <c r="G345" s="219"/>
      <c r="H345" s="222">
        <v>62.6</v>
      </c>
      <c r="I345" s="223"/>
      <c r="J345" s="219"/>
      <c r="K345" s="219"/>
      <c r="L345" s="224"/>
      <c r="M345" s="225"/>
      <c r="N345" s="226"/>
      <c r="O345" s="226"/>
      <c r="P345" s="226"/>
      <c r="Q345" s="226"/>
      <c r="R345" s="226"/>
      <c r="S345" s="226"/>
      <c r="T345" s="227"/>
      <c r="AT345" s="228" t="s">
        <v>159</v>
      </c>
      <c r="AU345" s="228" t="s">
        <v>81</v>
      </c>
      <c r="AV345" s="13" t="s">
        <v>81</v>
      </c>
      <c r="AW345" s="13" t="s">
        <v>34</v>
      </c>
      <c r="AX345" s="13" t="s">
        <v>70</v>
      </c>
      <c r="AY345" s="228" t="s">
        <v>150</v>
      </c>
    </row>
    <row r="346" spans="2:65" s="13" customFormat="1" ht="13.5" x14ac:dyDescent="0.3">
      <c r="B346" s="218"/>
      <c r="C346" s="219"/>
      <c r="D346" s="208" t="s">
        <v>159</v>
      </c>
      <c r="E346" s="220" t="s">
        <v>19</v>
      </c>
      <c r="F346" s="221" t="s">
        <v>554</v>
      </c>
      <c r="G346" s="219"/>
      <c r="H346" s="222">
        <v>21.3</v>
      </c>
      <c r="I346" s="223"/>
      <c r="J346" s="219"/>
      <c r="K346" s="219"/>
      <c r="L346" s="224"/>
      <c r="M346" s="225"/>
      <c r="N346" s="226"/>
      <c r="O346" s="226"/>
      <c r="P346" s="226"/>
      <c r="Q346" s="226"/>
      <c r="R346" s="226"/>
      <c r="S346" s="226"/>
      <c r="T346" s="227"/>
      <c r="AT346" s="228" t="s">
        <v>159</v>
      </c>
      <c r="AU346" s="228" t="s">
        <v>81</v>
      </c>
      <c r="AV346" s="13" t="s">
        <v>81</v>
      </c>
      <c r="AW346" s="13" t="s">
        <v>34</v>
      </c>
      <c r="AX346" s="13" t="s">
        <v>70</v>
      </c>
      <c r="AY346" s="228" t="s">
        <v>150</v>
      </c>
    </row>
    <row r="347" spans="2:65" s="13" customFormat="1" ht="13.5" x14ac:dyDescent="0.3">
      <c r="B347" s="218"/>
      <c r="C347" s="219"/>
      <c r="D347" s="208" t="s">
        <v>159</v>
      </c>
      <c r="E347" s="220" t="s">
        <v>19</v>
      </c>
      <c r="F347" s="221" t="s">
        <v>555</v>
      </c>
      <c r="G347" s="219"/>
      <c r="H347" s="222">
        <v>-35.238</v>
      </c>
      <c r="I347" s="223"/>
      <c r="J347" s="219"/>
      <c r="K347" s="219"/>
      <c r="L347" s="224"/>
      <c r="M347" s="225"/>
      <c r="N347" s="226"/>
      <c r="O347" s="226"/>
      <c r="P347" s="226"/>
      <c r="Q347" s="226"/>
      <c r="R347" s="226"/>
      <c r="S347" s="226"/>
      <c r="T347" s="227"/>
      <c r="AT347" s="228" t="s">
        <v>159</v>
      </c>
      <c r="AU347" s="228" t="s">
        <v>81</v>
      </c>
      <c r="AV347" s="13" t="s">
        <v>81</v>
      </c>
      <c r="AW347" s="13" t="s">
        <v>34</v>
      </c>
      <c r="AX347" s="13" t="s">
        <v>70</v>
      </c>
      <c r="AY347" s="228" t="s">
        <v>150</v>
      </c>
    </row>
    <row r="348" spans="2:65" s="15" customFormat="1" ht="13.5" x14ac:dyDescent="0.3">
      <c r="B348" s="259"/>
      <c r="C348" s="260"/>
      <c r="D348" s="208" t="s">
        <v>159</v>
      </c>
      <c r="E348" s="261" t="s">
        <v>19</v>
      </c>
      <c r="F348" s="262" t="s">
        <v>556</v>
      </c>
      <c r="G348" s="260"/>
      <c r="H348" s="263">
        <v>313.762</v>
      </c>
      <c r="I348" s="264"/>
      <c r="J348" s="260"/>
      <c r="K348" s="260"/>
      <c r="L348" s="265"/>
      <c r="M348" s="266"/>
      <c r="N348" s="267"/>
      <c r="O348" s="267"/>
      <c r="P348" s="267"/>
      <c r="Q348" s="267"/>
      <c r="R348" s="267"/>
      <c r="S348" s="267"/>
      <c r="T348" s="268"/>
      <c r="AT348" s="269" t="s">
        <v>159</v>
      </c>
      <c r="AU348" s="269" t="s">
        <v>81</v>
      </c>
      <c r="AV348" s="15" t="s">
        <v>85</v>
      </c>
      <c r="AW348" s="15" t="s">
        <v>34</v>
      </c>
      <c r="AX348" s="15" t="s">
        <v>70</v>
      </c>
      <c r="AY348" s="269" t="s">
        <v>150</v>
      </c>
    </row>
    <row r="349" spans="2:65" s="13" customFormat="1" ht="13.5" x14ac:dyDescent="0.3">
      <c r="B349" s="218"/>
      <c r="C349" s="219"/>
      <c r="D349" s="229" t="s">
        <v>159</v>
      </c>
      <c r="E349" s="230" t="s">
        <v>19</v>
      </c>
      <c r="F349" s="231" t="s">
        <v>557</v>
      </c>
      <c r="G349" s="219"/>
      <c r="H349" s="232">
        <v>345.13799999999998</v>
      </c>
      <c r="I349" s="223"/>
      <c r="J349" s="219"/>
      <c r="K349" s="219"/>
      <c r="L349" s="224"/>
      <c r="M349" s="225"/>
      <c r="N349" s="226"/>
      <c r="O349" s="226"/>
      <c r="P349" s="226"/>
      <c r="Q349" s="226"/>
      <c r="R349" s="226"/>
      <c r="S349" s="226"/>
      <c r="T349" s="227"/>
      <c r="AT349" s="228" t="s">
        <v>159</v>
      </c>
      <c r="AU349" s="228" t="s">
        <v>81</v>
      </c>
      <c r="AV349" s="13" t="s">
        <v>81</v>
      </c>
      <c r="AW349" s="13" t="s">
        <v>34</v>
      </c>
      <c r="AX349" s="13" t="s">
        <v>74</v>
      </c>
      <c r="AY349" s="228" t="s">
        <v>150</v>
      </c>
    </row>
    <row r="350" spans="2:65" s="1" customFormat="1" ht="22.5" customHeight="1" x14ac:dyDescent="0.3">
      <c r="B350" s="36"/>
      <c r="C350" s="194" t="s">
        <v>558</v>
      </c>
      <c r="D350" s="194" t="s">
        <v>152</v>
      </c>
      <c r="E350" s="195" t="s">
        <v>559</v>
      </c>
      <c r="F350" s="196" t="s">
        <v>560</v>
      </c>
      <c r="G350" s="197" t="s">
        <v>166</v>
      </c>
      <c r="H350" s="198">
        <v>86.284999999999997</v>
      </c>
      <c r="I350" s="199"/>
      <c r="J350" s="200">
        <f>ROUND(I350*H350,2)</f>
        <v>0</v>
      </c>
      <c r="K350" s="196" t="s">
        <v>19</v>
      </c>
      <c r="L350" s="56"/>
      <c r="M350" s="201" t="s">
        <v>19</v>
      </c>
      <c r="N350" s="202" t="s">
        <v>41</v>
      </c>
      <c r="O350" s="37"/>
      <c r="P350" s="203">
        <f>O350*H350</f>
        <v>0</v>
      </c>
      <c r="Q350" s="203">
        <v>0</v>
      </c>
      <c r="R350" s="203">
        <f>Q350*H350</f>
        <v>0</v>
      </c>
      <c r="S350" s="203">
        <v>0</v>
      </c>
      <c r="T350" s="204">
        <f>S350*H350</f>
        <v>0</v>
      </c>
      <c r="AR350" s="19" t="s">
        <v>246</v>
      </c>
      <c r="AT350" s="19" t="s">
        <v>152</v>
      </c>
      <c r="AU350" s="19" t="s">
        <v>81</v>
      </c>
      <c r="AY350" s="19" t="s">
        <v>150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9" t="s">
        <v>74</v>
      </c>
      <c r="BK350" s="205">
        <f>ROUND(I350*H350,2)</f>
        <v>0</v>
      </c>
      <c r="BL350" s="19" t="s">
        <v>246</v>
      </c>
      <c r="BM350" s="19" t="s">
        <v>561</v>
      </c>
    </row>
    <row r="351" spans="2:65" s="12" customFormat="1" ht="13.5" x14ac:dyDescent="0.3">
      <c r="B351" s="206"/>
      <c r="C351" s="207"/>
      <c r="D351" s="208" t="s">
        <v>159</v>
      </c>
      <c r="E351" s="209" t="s">
        <v>19</v>
      </c>
      <c r="F351" s="210" t="s">
        <v>562</v>
      </c>
      <c r="G351" s="207"/>
      <c r="H351" s="211" t="s">
        <v>19</v>
      </c>
      <c r="I351" s="212"/>
      <c r="J351" s="207"/>
      <c r="K351" s="207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159</v>
      </c>
      <c r="AU351" s="217" t="s">
        <v>81</v>
      </c>
      <c r="AV351" s="12" t="s">
        <v>74</v>
      </c>
      <c r="AW351" s="12" t="s">
        <v>34</v>
      </c>
      <c r="AX351" s="12" t="s">
        <v>70</v>
      </c>
      <c r="AY351" s="217" t="s">
        <v>150</v>
      </c>
    </row>
    <row r="352" spans="2:65" s="13" customFormat="1" ht="13.5" x14ac:dyDescent="0.3">
      <c r="B352" s="218"/>
      <c r="C352" s="219"/>
      <c r="D352" s="229" t="s">
        <v>159</v>
      </c>
      <c r="E352" s="230" t="s">
        <v>19</v>
      </c>
      <c r="F352" s="231" t="s">
        <v>563</v>
      </c>
      <c r="G352" s="219"/>
      <c r="H352" s="232">
        <v>86.284999999999997</v>
      </c>
      <c r="I352" s="223"/>
      <c r="J352" s="219"/>
      <c r="K352" s="219"/>
      <c r="L352" s="224"/>
      <c r="M352" s="225"/>
      <c r="N352" s="226"/>
      <c r="O352" s="226"/>
      <c r="P352" s="226"/>
      <c r="Q352" s="226"/>
      <c r="R352" s="226"/>
      <c r="S352" s="226"/>
      <c r="T352" s="227"/>
      <c r="AT352" s="228" t="s">
        <v>159</v>
      </c>
      <c r="AU352" s="228" t="s">
        <v>81</v>
      </c>
      <c r="AV352" s="13" t="s">
        <v>81</v>
      </c>
      <c r="AW352" s="13" t="s">
        <v>34</v>
      </c>
      <c r="AX352" s="13" t="s">
        <v>74</v>
      </c>
      <c r="AY352" s="228" t="s">
        <v>150</v>
      </c>
    </row>
    <row r="353" spans="2:65" s="1" customFormat="1" ht="31.5" customHeight="1" x14ac:dyDescent="0.3">
      <c r="B353" s="36"/>
      <c r="C353" s="194" t="s">
        <v>564</v>
      </c>
      <c r="D353" s="194" t="s">
        <v>152</v>
      </c>
      <c r="E353" s="195" t="s">
        <v>565</v>
      </c>
      <c r="F353" s="196" t="s">
        <v>566</v>
      </c>
      <c r="G353" s="197" t="s">
        <v>166</v>
      </c>
      <c r="H353" s="198">
        <v>345.13799999999998</v>
      </c>
      <c r="I353" s="199"/>
      <c r="J353" s="200">
        <f>ROUND(I353*H353,2)</f>
        <v>0</v>
      </c>
      <c r="K353" s="196" t="s">
        <v>19</v>
      </c>
      <c r="L353" s="56"/>
      <c r="M353" s="201" t="s">
        <v>19</v>
      </c>
      <c r="N353" s="202" t="s">
        <v>41</v>
      </c>
      <c r="O353" s="37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AR353" s="19" t="s">
        <v>246</v>
      </c>
      <c r="AT353" s="19" t="s">
        <v>152</v>
      </c>
      <c r="AU353" s="19" t="s">
        <v>81</v>
      </c>
      <c r="AY353" s="19" t="s">
        <v>150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9" t="s">
        <v>74</v>
      </c>
      <c r="BK353" s="205">
        <f>ROUND(I353*H353,2)</f>
        <v>0</v>
      </c>
      <c r="BL353" s="19" t="s">
        <v>246</v>
      </c>
      <c r="BM353" s="19" t="s">
        <v>567</v>
      </c>
    </row>
    <row r="354" spans="2:65" s="12" customFormat="1" ht="13.5" x14ac:dyDescent="0.3">
      <c r="B354" s="206"/>
      <c r="C354" s="207"/>
      <c r="D354" s="208" t="s">
        <v>159</v>
      </c>
      <c r="E354" s="209" t="s">
        <v>19</v>
      </c>
      <c r="F354" s="210" t="s">
        <v>562</v>
      </c>
      <c r="G354" s="207"/>
      <c r="H354" s="211" t="s">
        <v>19</v>
      </c>
      <c r="I354" s="212"/>
      <c r="J354" s="207"/>
      <c r="K354" s="207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159</v>
      </c>
      <c r="AU354" s="217" t="s">
        <v>81</v>
      </c>
      <c r="AV354" s="12" t="s">
        <v>74</v>
      </c>
      <c r="AW354" s="12" t="s">
        <v>34</v>
      </c>
      <c r="AX354" s="12" t="s">
        <v>70</v>
      </c>
      <c r="AY354" s="217" t="s">
        <v>150</v>
      </c>
    </row>
    <row r="355" spans="2:65" s="13" customFormat="1" ht="13.5" x14ac:dyDescent="0.3">
      <c r="B355" s="218"/>
      <c r="C355" s="219"/>
      <c r="D355" s="229" t="s">
        <v>159</v>
      </c>
      <c r="E355" s="230" t="s">
        <v>19</v>
      </c>
      <c r="F355" s="231" t="s">
        <v>568</v>
      </c>
      <c r="G355" s="219"/>
      <c r="H355" s="232">
        <v>345.13799999999998</v>
      </c>
      <c r="I355" s="223"/>
      <c r="J355" s="219"/>
      <c r="K355" s="219"/>
      <c r="L355" s="224"/>
      <c r="M355" s="225"/>
      <c r="N355" s="226"/>
      <c r="O355" s="226"/>
      <c r="P355" s="226"/>
      <c r="Q355" s="226"/>
      <c r="R355" s="226"/>
      <c r="S355" s="226"/>
      <c r="T355" s="227"/>
      <c r="AT355" s="228" t="s">
        <v>159</v>
      </c>
      <c r="AU355" s="228" t="s">
        <v>81</v>
      </c>
      <c r="AV355" s="13" t="s">
        <v>81</v>
      </c>
      <c r="AW355" s="13" t="s">
        <v>34</v>
      </c>
      <c r="AX355" s="13" t="s">
        <v>74</v>
      </c>
      <c r="AY355" s="228" t="s">
        <v>150</v>
      </c>
    </row>
    <row r="356" spans="2:65" s="1" customFormat="1" ht="31.5" customHeight="1" x14ac:dyDescent="0.3">
      <c r="B356" s="36"/>
      <c r="C356" s="194" t="s">
        <v>569</v>
      </c>
      <c r="D356" s="194" t="s">
        <v>152</v>
      </c>
      <c r="E356" s="195" t="s">
        <v>570</v>
      </c>
      <c r="F356" s="196" t="s">
        <v>571</v>
      </c>
      <c r="G356" s="197" t="s">
        <v>166</v>
      </c>
      <c r="H356" s="198">
        <v>345.13799999999998</v>
      </c>
      <c r="I356" s="199"/>
      <c r="J356" s="200">
        <f>ROUND(I356*H356,2)</f>
        <v>0</v>
      </c>
      <c r="K356" s="196" t="s">
        <v>19</v>
      </c>
      <c r="L356" s="56"/>
      <c r="M356" s="201" t="s">
        <v>19</v>
      </c>
      <c r="N356" s="202" t="s">
        <v>41</v>
      </c>
      <c r="O356" s="37"/>
      <c r="P356" s="203">
        <f>O356*H356</f>
        <v>0</v>
      </c>
      <c r="Q356" s="203">
        <v>0</v>
      </c>
      <c r="R356" s="203">
        <f>Q356*H356</f>
        <v>0</v>
      </c>
      <c r="S356" s="203">
        <v>0</v>
      </c>
      <c r="T356" s="204">
        <f>S356*H356</f>
        <v>0</v>
      </c>
      <c r="AR356" s="19" t="s">
        <v>246</v>
      </c>
      <c r="AT356" s="19" t="s">
        <v>152</v>
      </c>
      <c r="AU356" s="19" t="s">
        <v>81</v>
      </c>
      <c r="AY356" s="19" t="s">
        <v>150</v>
      </c>
      <c r="BE356" s="205">
        <f>IF(N356="základní",J356,0)</f>
        <v>0</v>
      </c>
      <c r="BF356" s="205">
        <f>IF(N356="snížená",J356,0)</f>
        <v>0</v>
      </c>
      <c r="BG356" s="205">
        <f>IF(N356="zákl. přenesená",J356,0)</f>
        <v>0</v>
      </c>
      <c r="BH356" s="205">
        <f>IF(N356="sníž. přenesená",J356,0)</f>
        <v>0</v>
      </c>
      <c r="BI356" s="205">
        <f>IF(N356="nulová",J356,0)</f>
        <v>0</v>
      </c>
      <c r="BJ356" s="19" t="s">
        <v>74</v>
      </c>
      <c r="BK356" s="205">
        <f>ROUND(I356*H356,2)</f>
        <v>0</v>
      </c>
      <c r="BL356" s="19" t="s">
        <v>246</v>
      </c>
      <c r="BM356" s="19" t="s">
        <v>572</v>
      </c>
    </row>
    <row r="357" spans="2:65" s="12" customFormat="1" ht="13.5" x14ac:dyDescent="0.3">
      <c r="B357" s="206"/>
      <c r="C357" s="207"/>
      <c r="D357" s="208" t="s">
        <v>159</v>
      </c>
      <c r="E357" s="209" t="s">
        <v>19</v>
      </c>
      <c r="F357" s="210" t="s">
        <v>562</v>
      </c>
      <c r="G357" s="207"/>
      <c r="H357" s="211" t="s">
        <v>19</v>
      </c>
      <c r="I357" s="212"/>
      <c r="J357" s="207"/>
      <c r="K357" s="207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159</v>
      </c>
      <c r="AU357" s="217" t="s">
        <v>81</v>
      </c>
      <c r="AV357" s="12" t="s">
        <v>74</v>
      </c>
      <c r="AW357" s="12" t="s">
        <v>34</v>
      </c>
      <c r="AX357" s="12" t="s">
        <v>70</v>
      </c>
      <c r="AY357" s="217" t="s">
        <v>150</v>
      </c>
    </row>
    <row r="358" spans="2:65" s="13" customFormat="1" ht="13.5" x14ac:dyDescent="0.3">
      <c r="B358" s="218"/>
      <c r="C358" s="219"/>
      <c r="D358" s="229" t="s">
        <v>159</v>
      </c>
      <c r="E358" s="230" t="s">
        <v>19</v>
      </c>
      <c r="F358" s="231" t="s">
        <v>568</v>
      </c>
      <c r="G358" s="219"/>
      <c r="H358" s="232">
        <v>345.13799999999998</v>
      </c>
      <c r="I358" s="223"/>
      <c r="J358" s="219"/>
      <c r="K358" s="219"/>
      <c r="L358" s="224"/>
      <c r="M358" s="225"/>
      <c r="N358" s="226"/>
      <c r="O358" s="226"/>
      <c r="P358" s="226"/>
      <c r="Q358" s="226"/>
      <c r="R358" s="226"/>
      <c r="S358" s="226"/>
      <c r="T358" s="227"/>
      <c r="AT358" s="228" t="s">
        <v>159</v>
      </c>
      <c r="AU358" s="228" t="s">
        <v>81</v>
      </c>
      <c r="AV358" s="13" t="s">
        <v>81</v>
      </c>
      <c r="AW358" s="13" t="s">
        <v>34</v>
      </c>
      <c r="AX358" s="13" t="s">
        <v>74</v>
      </c>
      <c r="AY358" s="228" t="s">
        <v>150</v>
      </c>
    </row>
    <row r="359" spans="2:65" s="1" customFormat="1" ht="44.25" customHeight="1" x14ac:dyDescent="0.3">
      <c r="B359" s="36"/>
      <c r="C359" s="194" t="s">
        <v>573</v>
      </c>
      <c r="D359" s="194" t="s">
        <v>152</v>
      </c>
      <c r="E359" s="195" t="s">
        <v>574</v>
      </c>
      <c r="F359" s="196" t="s">
        <v>575</v>
      </c>
      <c r="G359" s="197" t="s">
        <v>166</v>
      </c>
      <c r="H359" s="198">
        <v>345.13799999999998</v>
      </c>
      <c r="I359" s="199"/>
      <c r="J359" s="200">
        <f>ROUND(I359*H359,2)</f>
        <v>0</v>
      </c>
      <c r="K359" s="196" t="s">
        <v>19</v>
      </c>
      <c r="L359" s="56"/>
      <c r="M359" s="201" t="s">
        <v>19</v>
      </c>
      <c r="N359" s="202" t="s">
        <v>41</v>
      </c>
      <c r="O359" s="37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19" t="s">
        <v>246</v>
      </c>
      <c r="AT359" s="19" t="s">
        <v>152</v>
      </c>
      <c r="AU359" s="19" t="s">
        <v>81</v>
      </c>
      <c r="AY359" s="19" t="s">
        <v>150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9" t="s">
        <v>74</v>
      </c>
      <c r="BK359" s="205">
        <f>ROUND(I359*H359,2)</f>
        <v>0</v>
      </c>
      <c r="BL359" s="19" t="s">
        <v>246</v>
      </c>
      <c r="BM359" s="19" t="s">
        <v>576</v>
      </c>
    </row>
    <row r="360" spans="2:65" s="12" customFormat="1" ht="13.5" x14ac:dyDescent="0.3">
      <c r="B360" s="206"/>
      <c r="C360" s="207"/>
      <c r="D360" s="208" t="s">
        <v>159</v>
      </c>
      <c r="E360" s="209" t="s">
        <v>19</v>
      </c>
      <c r="F360" s="210" t="s">
        <v>562</v>
      </c>
      <c r="G360" s="207"/>
      <c r="H360" s="211" t="s">
        <v>19</v>
      </c>
      <c r="I360" s="212"/>
      <c r="J360" s="207"/>
      <c r="K360" s="207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159</v>
      </c>
      <c r="AU360" s="217" t="s">
        <v>81</v>
      </c>
      <c r="AV360" s="12" t="s">
        <v>74</v>
      </c>
      <c r="AW360" s="12" t="s">
        <v>34</v>
      </c>
      <c r="AX360" s="12" t="s">
        <v>70</v>
      </c>
      <c r="AY360" s="217" t="s">
        <v>150</v>
      </c>
    </row>
    <row r="361" spans="2:65" s="13" customFormat="1" ht="13.5" x14ac:dyDescent="0.3">
      <c r="B361" s="218"/>
      <c r="C361" s="219"/>
      <c r="D361" s="229" t="s">
        <v>159</v>
      </c>
      <c r="E361" s="230" t="s">
        <v>19</v>
      </c>
      <c r="F361" s="231" t="s">
        <v>568</v>
      </c>
      <c r="G361" s="219"/>
      <c r="H361" s="232">
        <v>345.13799999999998</v>
      </c>
      <c r="I361" s="223"/>
      <c r="J361" s="219"/>
      <c r="K361" s="219"/>
      <c r="L361" s="224"/>
      <c r="M361" s="225"/>
      <c r="N361" s="226"/>
      <c r="O361" s="226"/>
      <c r="P361" s="226"/>
      <c r="Q361" s="226"/>
      <c r="R361" s="226"/>
      <c r="S361" s="226"/>
      <c r="T361" s="227"/>
      <c r="AT361" s="228" t="s">
        <v>159</v>
      </c>
      <c r="AU361" s="228" t="s">
        <v>81</v>
      </c>
      <c r="AV361" s="13" t="s">
        <v>81</v>
      </c>
      <c r="AW361" s="13" t="s">
        <v>34</v>
      </c>
      <c r="AX361" s="13" t="s">
        <v>74</v>
      </c>
      <c r="AY361" s="228" t="s">
        <v>150</v>
      </c>
    </row>
    <row r="362" spans="2:65" s="1" customFormat="1" ht="31.5" customHeight="1" x14ac:dyDescent="0.3">
      <c r="B362" s="36"/>
      <c r="C362" s="194" t="s">
        <v>577</v>
      </c>
      <c r="D362" s="194" t="s">
        <v>152</v>
      </c>
      <c r="E362" s="195" t="s">
        <v>578</v>
      </c>
      <c r="F362" s="196" t="s">
        <v>579</v>
      </c>
      <c r="G362" s="197" t="s">
        <v>166</v>
      </c>
      <c r="H362" s="198">
        <v>345.13799999999998</v>
      </c>
      <c r="I362" s="199"/>
      <c r="J362" s="200">
        <f>ROUND(I362*H362,2)</f>
        <v>0</v>
      </c>
      <c r="K362" s="196" t="s">
        <v>19</v>
      </c>
      <c r="L362" s="56"/>
      <c r="M362" s="201" t="s">
        <v>19</v>
      </c>
      <c r="N362" s="202" t="s">
        <v>41</v>
      </c>
      <c r="O362" s="37"/>
      <c r="P362" s="203">
        <f>O362*H362</f>
        <v>0</v>
      </c>
      <c r="Q362" s="203">
        <v>0</v>
      </c>
      <c r="R362" s="203">
        <f>Q362*H362</f>
        <v>0</v>
      </c>
      <c r="S362" s="203">
        <v>0</v>
      </c>
      <c r="T362" s="204">
        <f>S362*H362</f>
        <v>0</v>
      </c>
      <c r="AR362" s="19" t="s">
        <v>246</v>
      </c>
      <c r="AT362" s="19" t="s">
        <v>152</v>
      </c>
      <c r="AU362" s="19" t="s">
        <v>81</v>
      </c>
      <c r="AY362" s="19" t="s">
        <v>150</v>
      </c>
      <c r="BE362" s="205">
        <f>IF(N362="základní",J362,0)</f>
        <v>0</v>
      </c>
      <c r="BF362" s="205">
        <f>IF(N362="snížená",J362,0)</f>
        <v>0</v>
      </c>
      <c r="BG362" s="205">
        <f>IF(N362="zákl. přenesená",J362,0)</f>
        <v>0</v>
      </c>
      <c r="BH362" s="205">
        <f>IF(N362="sníž. přenesená",J362,0)</f>
        <v>0</v>
      </c>
      <c r="BI362" s="205">
        <f>IF(N362="nulová",J362,0)</f>
        <v>0</v>
      </c>
      <c r="BJ362" s="19" t="s">
        <v>74</v>
      </c>
      <c r="BK362" s="205">
        <f>ROUND(I362*H362,2)</f>
        <v>0</v>
      </c>
      <c r="BL362" s="19" t="s">
        <v>246</v>
      </c>
      <c r="BM362" s="19" t="s">
        <v>580</v>
      </c>
    </row>
    <row r="363" spans="2:65" s="12" customFormat="1" ht="13.5" x14ac:dyDescent="0.3">
      <c r="B363" s="206"/>
      <c r="C363" s="207"/>
      <c r="D363" s="208" t="s">
        <v>159</v>
      </c>
      <c r="E363" s="209" t="s">
        <v>19</v>
      </c>
      <c r="F363" s="210" t="s">
        <v>562</v>
      </c>
      <c r="G363" s="207"/>
      <c r="H363" s="211" t="s">
        <v>19</v>
      </c>
      <c r="I363" s="212"/>
      <c r="J363" s="207"/>
      <c r="K363" s="207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159</v>
      </c>
      <c r="AU363" s="217" t="s">
        <v>81</v>
      </c>
      <c r="AV363" s="12" t="s">
        <v>74</v>
      </c>
      <c r="AW363" s="12" t="s">
        <v>34</v>
      </c>
      <c r="AX363" s="12" t="s">
        <v>70</v>
      </c>
      <c r="AY363" s="217" t="s">
        <v>150</v>
      </c>
    </row>
    <row r="364" spans="2:65" s="13" customFormat="1" ht="13.5" x14ac:dyDescent="0.3">
      <c r="B364" s="218"/>
      <c r="C364" s="219"/>
      <c r="D364" s="229" t="s">
        <v>159</v>
      </c>
      <c r="E364" s="230" t="s">
        <v>19</v>
      </c>
      <c r="F364" s="231" t="s">
        <v>568</v>
      </c>
      <c r="G364" s="219"/>
      <c r="H364" s="232">
        <v>345.13799999999998</v>
      </c>
      <c r="I364" s="223"/>
      <c r="J364" s="219"/>
      <c r="K364" s="219"/>
      <c r="L364" s="224"/>
      <c r="M364" s="225"/>
      <c r="N364" s="226"/>
      <c r="O364" s="226"/>
      <c r="P364" s="226"/>
      <c r="Q364" s="226"/>
      <c r="R364" s="226"/>
      <c r="S364" s="226"/>
      <c r="T364" s="227"/>
      <c r="AT364" s="228" t="s">
        <v>159</v>
      </c>
      <c r="AU364" s="228" t="s">
        <v>81</v>
      </c>
      <c r="AV364" s="13" t="s">
        <v>81</v>
      </c>
      <c r="AW364" s="13" t="s">
        <v>34</v>
      </c>
      <c r="AX364" s="13" t="s">
        <v>74</v>
      </c>
      <c r="AY364" s="228" t="s">
        <v>150</v>
      </c>
    </row>
    <row r="365" spans="2:65" s="1" customFormat="1" ht="44.25" customHeight="1" x14ac:dyDescent="0.3">
      <c r="B365" s="36"/>
      <c r="C365" s="194" t="s">
        <v>581</v>
      </c>
      <c r="D365" s="194" t="s">
        <v>152</v>
      </c>
      <c r="E365" s="195" t="s">
        <v>582</v>
      </c>
      <c r="F365" s="196" t="s">
        <v>583</v>
      </c>
      <c r="G365" s="197" t="s">
        <v>166</v>
      </c>
      <c r="H365" s="198">
        <v>345.13799999999998</v>
      </c>
      <c r="I365" s="199"/>
      <c r="J365" s="200">
        <f>ROUND(I365*H365,2)</f>
        <v>0</v>
      </c>
      <c r="K365" s="196" t="s">
        <v>19</v>
      </c>
      <c r="L365" s="56"/>
      <c r="M365" s="201" t="s">
        <v>19</v>
      </c>
      <c r="N365" s="202" t="s">
        <v>41</v>
      </c>
      <c r="O365" s="37"/>
      <c r="P365" s="203">
        <f>O365*H365</f>
        <v>0</v>
      </c>
      <c r="Q365" s="203">
        <v>0</v>
      </c>
      <c r="R365" s="203">
        <f>Q365*H365</f>
        <v>0</v>
      </c>
      <c r="S365" s="203">
        <v>0</v>
      </c>
      <c r="T365" s="204">
        <f>S365*H365</f>
        <v>0</v>
      </c>
      <c r="AR365" s="19" t="s">
        <v>246</v>
      </c>
      <c r="AT365" s="19" t="s">
        <v>152</v>
      </c>
      <c r="AU365" s="19" t="s">
        <v>81</v>
      </c>
      <c r="AY365" s="19" t="s">
        <v>150</v>
      </c>
      <c r="BE365" s="205">
        <f>IF(N365="základní",J365,0)</f>
        <v>0</v>
      </c>
      <c r="BF365" s="205">
        <f>IF(N365="snížená",J365,0)</f>
        <v>0</v>
      </c>
      <c r="BG365" s="205">
        <f>IF(N365="zákl. přenesená",J365,0)</f>
        <v>0</v>
      </c>
      <c r="BH365" s="205">
        <f>IF(N365="sníž. přenesená",J365,0)</f>
        <v>0</v>
      </c>
      <c r="BI365" s="205">
        <f>IF(N365="nulová",J365,0)</f>
        <v>0</v>
      </c>
      <c r="BJ365" s="19" t="s">
        <v>74</v>
      </c>
      <c r="BK365" s="205">
        <f>ROUND(I365*H365,2)</f>
        <v>0</v>
      </c>
      <c r="BL365" s="19" t="s">
        <v>246</v>
      </c>
      <c r="BM365" s="19" t="s">
        <v>584</v>
      </c>
    </row>
    <row r="366" spans="2:65" s="12" customFormat="1" ht="13.5" x14ac:dyDescent="0.3">
      <c r="B366" s="206"/>
      <c r="C366" s="207"/>
      <c r="D366" s="208" t="s">
        <v>159</v>
      </c>
      <c r="E366" s="209" t="s">
        <v>19</v>
      </c>
      <c r="F366" s="210" t="s">
        <v>562</v>
      </c>
      <c r="G366" s="207"/>
      <c r="H366" s="211" t="s">
        <v>19</v>
      </c>
      <c r="I366" s="212"/>
      <c r="J366" s="207"/>
      <c r="K366" s="207"/>
      <c r="L366" s="213"/>
      <c r="M366" s="214"/>
      <c r="N366" s="215"/>
      <c r="O366" s="215"/>
      <c r="P366" s="215"/>
      <c r="Q366" s="215"/>
      <c r="R366" s="215"/>
      <c r="S366" s="215"/>
      <c r="T366" s="216"/>
      <c r="AT366" s="217" t="s">
        <v>159</v>
      </c>
      <c r="AU366" s="217" t="s">
        <v>81</v>
      </c>
      <c r="AV366" s="12" t="s">
        <v>74</v>
      </c>
      <c r="AW366" s="12" t="s">
        <v>34</v>
      </c>
      <c r="AX366" s="12" t="s">
        <v>70</v>
      </c>
      <c r="AY366" s="217" t="s">
        <v>150</v>
      </c>
    </row>
    <row r="367" spans="2:65" s="13" customFormat="1" ht="13.5" x14ac:dyDescent="0.3">
      <c r="B367" s="218"/>
      <c r="C367" s="219"/>
      <c r="D367" s="208" t="s">
        <v>159</v>
      </c>
      <c r="E367" s="220" t="s">
        <v>19</v>
      </c>
      <c r="F367" s="221" t="s">
        <v>568</v>
      </c>
      <c r="G367" s="219"/>
      <c r="H367" s="222">
        <v>345.13799999999998</v>
      </c>
      <c r="I367" s="223"/>
      <c r="J367" s="219"/>
      <c r="K367" s="219"/>
      <c r="L367" s="224"/>
      <c r="M367" s="225"/>
      <c r="N367" s="226"/>
      <c r="O367" s="226"/>
      <c r="P367" s="226"/>
      <c r="Q367" s="226"/>
      <c r="R367" s="226"/>
      <c r="S367" s="226"/>
      <c r="T367" s="227"/>
      <c r="AT367" s="228" t="s">
        <v>159</v>
      </c>
      <c r="AU367" s="228" t="s">
        <v>81</v>
      </c>
      <c r="AV367" s="13" t="s">
        <v>81</v>
      </c>
      <c r="AW367" s="13" t="s">
        <v>34</v>
      </c>
      <c r="AX367" s="13" t="s">
        <v>74</v>
      </c>
      <c r="AY367" s="228" t="s">
        <v>150</v>
      </c>
    </row>
    <row r="368" spans="2:65" s="11" customFormat="1" ht="29.85" customHeight="1" x14ac:dyDescent="0.3">
      <c r="B368" s="177"/>
      <c r="C368" s="178"/>
      <c r="D368" s="191" t="s">
        <v>69</v>
      </c>
      <c r="E368" s="192" t="s">
        <v>585</v>
      </c>
      <c r="F368" s="192" t="s">
        <v>546</v>
      </c>
      <c r="G368" s="178"/>
      <c r="H368" s="178"/>
      <c r="I368" s="181"/>
      <c r="J368" s="193">
        <f>BK368</f>
        <v>0</v>
      </c>
      <c r="K368" s="178"/>
      <c r="L368" s="183"/>
      <c r="M368" s="184"/>
      <c r="N368" s="185"/>
      <c r="O368" s="185"/>
      <c r="P368" s="186">
        <f>SUM(P369:P371)</f>
        <v>0</v>
      </c>
      <c r="Q368" s="185"/>
      <c r="R368" s="186">
        <f>SUM(R369:R371)</f>
        <v>1.120926E-2</v>
      </c>
      <c r="S368" s="185"/>
      <c r="T368" s="187">
        <f>SUM(T369:T371)</f>
        <v>0</v>
      </c>
      <c r="AR368" s="188" t="s">
        <v>81</v>
      </c>
      <c r="AT368" s="189" t="s">
        <v>69</v>
      </c>
      <c r="AU368" s="189" t="s">
        <v>74</v>
      </c>
      <c r="AY368" s="188" t="s">
        <v>150</v>
      </c>
      <c r="BK368" s="190">
        <f>SUM(BK369:BK371)</f>
        <v>0</v>
      </c>
    </row>
    <row r="369" spans="2:65" s="1" customFormat="1" ht="44.25" customHeight="1" x14ac:dyDescent="0.3">
      <c r="B369" s="36"/>
      <c r="C369" s="194" t="s">
        <v>586</v>
      </c>
      <c r="D369" s="194" t="s">
        <v>152</v>
      </c>
      <c r="E369" s="195" t="s">
        <v>587</v>
      </c>
      <c r="F369" s="196" t="s">
        <v>588</v>
      </c>
      <c r="G369" s="197" t="s">
        <v>166</v>
      </c>
      <c r="H369" s="198">
        <v>1120.9259999999999</v>
      </c>
      <c r="I369" s="199"/>
      <c r="J369" s="200">
        <f>ROUND(I369*H369,2)</f>
        <v>0</v>
      </c>
      <c r="K369" s="196" t="s">
        <v>19</v>
      </c>
      <c r="L369" s="56"/>
      <c r="M369" s="201" t="s">
        <v>19</v>
      </c>
      <c r="N369" s="202" t="s">
        <v>41</v>
      </c>
      <c r="O369" s="37"/>
      <c r="P369" s="203">
        <f>O369*H369</f>
        <v>0</v>
      </c>
      <c r="Q369" s="203">
        <v>1.0000000000000001E-5</v>
      </c>
      <c r="R369" s="203">
        <f>Q369*H369</f>
        <v>1.120926E-2</v>
      </c>
      <c r="S369" s="203">
        <v>0</v>
      </c>
      <c r="T369" s="204">
        <f>S369*H369</f>
        <v>0</v>
      </c>
      <c r="AR369" s="19" t="s">
        <v>246</v>
      </c>
      <c r="AT369" s="19" t="s">
        <v>152</v>
      </c>
      <c r="AU369" s="19" t="s">
        <v>81</v>
      </c>
      <c r="AY369" s="19" t="s">
        <v>150</v>
      </c>
      <c r="BE369" s="205">
        <f>IF(N369="základní",J369,0)</f>
        <v>0</v>
      </c>
      <c r="BF369" s="205">
        <f>IF(N369="snížená",J369,0)</f>
        <v>0</v>
      </c>
      <c r="BG369" s="205">
        <f>IF(N369="zákl. přenesená",J369,0)</f>
        <v>0</v>
      </c>
      <c r="BH369" s="205">
        <f>IF(N369="sníž. přenesená",J369,0)</f>
        <v>0</v>
      </c>
      <c r="BI369" s="205">
        <f>IF(N369="nulová",J369,0)</f>
        <v>0</v>
      </c>
      <c r="BJ369" s="19" t="s">
        <v>74</v>
      </c>
      <c r="BK369" s="205">
        <f>ROUND(I369*H369,2)</f>
        <v>0</v>
      </c>
      <c r="BL369" s="19" t="s">
        <v>246</v>
      </c>
      <c r="BM369" s="19" t="s">
        <v>589</v>
      </c>
    </row>
    <row r="370" spans="2:65" s="12" customFormat="1" ht="13.5" x14ac:dyDescent="0.3">
      <c r="B370" s="206"/>
      <c r="C370" s="207"/>
      <c r="D370" s="208" t="s">
        <v>159</v>
      </c>
      <c r="E370" s="209" t="s">
        <v>19</v>
      </c>
      <c r="F370" s="210" t="s">
        <v>182</v>
      </c>
      <c r="G370" s="207"/>
      <c r="H370" s="211" t="s">
        <v>19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159</v>
      </c>
      <c r="AU370" s="217" t="s">
        <v>81</v>
      </c>
      <c r="AV370" s="12" t="s">
        <v>74</v>
      </c>
      <c r="AW370" s="12" t="s">
        <v>34</v>
      </c>
      <c r="AX370" s="12" t="s">
        <v>70</v>
      </c>
      <c r="AY370" s="217" t="s">
        <v>150</v>
      </c>
    </row>
    <row r="371" spans="2:65" s="13" customFormat="1" ht="13.5" x14ac:dyDescent="0.3">
      <c r="B371" s="218"/>
      <c r="C371" s="219"/>
      <c r="D371" s="208" t="s">
        <v>159</v>
      </c>
      <c r="E371" s="220" t="s">
        <v>19</v>
      </c>
      <c r="F371" s="221" t="s">
        <v>183</v>
      </c>
      <c r="G371" s="219"/>
      <c r="H371" s="222">
        <v>1120.9259999999999</v>
      </c>
      <c r="I371" s="223"/>
      <c r="J371" s="219"/>
      <c r="K371" s="219"/>
      <c r="L371" s="224"/>
      <c r="M371" s="270"/>
      <c r="N371" s="271"/>
      <c r="O371" s="271"/>
      <c r="P371" s="271"/>
      <c r="Q371" s="271"/>
      <c r="R371" s="271"/>
      <c r="S371" s="271"/>
      <c r="T371" s="272"/>
      <c r="AT371" s="228" t="s">
        <v>159</v>
      </c>
      <c r="AU371" s="228" t="s">
        <v>81</v>
      </c>
      <c r="AV371" s="13" t="s">
        <v>81</v>
      </c>
      <c r="AW371" s="13" t="s">
        <v>34</v>
      </c>
      <c r="AX371" s="13" t="s">
        <v>74</v>
      </c>
      <c r="AY371" s="228" t="s">
        <v>150</v>
      </c>
    </row>
    <row r="372" spans="2:65" s="1" customFormat="1" ht="6.95" customHeight="1" x14ac:dyDescent="0.3">
      <c r="B372" s="51"/>
      <c r="C372" s="52"/>
      <c r="D372" s="52"/>
      <c r="E372" s="52"/>
      <c r="F372" s="52"/>
      <c r="G372" s="52"/>
      <c r="H372" s="52"/>
      <c r="I372" s="138"/>
      <c r="J372" s="52"/>
      <c r="K372" s="52"/>
      <c r="L372" s="56"/>
    </row>
  </sheetData>
  <sheetProtection algorithmName="SHA-512" hashValue="AcNnhNYP7Fkse+uX3Ja8IiPjy9AIYZY/JPrKGbQgVYX46X9rIuuoa/SUSa31eAafRGczXDFnH33ZfCuSjc9taw==" saltValue="QcNoFxRZV7gYS3U4g3bqdQ==" spinCount="100000" sheet="1" objects="1" scenarios="1" formatColumns="0" formatRows="0" sort="0" autoFilter="0"/>
  <autoFilter ref="C101:K101"/>
  <mergeCells count="15">
    <mergeCell ref="E92:H92"/>
    <mergeCell ref="E90:H90"/>
    <mergeCell ref="E94:H94"/>
    <mergeCell ref="G1:H1"/>
    <mergeCell ref="L2:V2"/>
    <mergeCell ref="E49:H49"/>
    <mergeCell ref="E53:H53"/>
    <mergeCell ref="E51:H51"/>
    <mergeCell ref="E55:H55"/>
    <mergeCell ref="E88:H88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10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5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7"/>
      <c r="B1" s="331"/>
      <c r="C1" s="331"/>
      <c r="D1" s="330" t="s">
        <v>1</v>
      </c>
      <c r="E1" s="331"/>
      <c r="F1" s="332" t="s">
        <v>1083</v>
      </c>
      <c r="G1" s="337" t="s">
        <v>1084</v>
      </c>
      <c r="H1" s="337"/>
      <c r="I1" s="338"/>
      <c r="J1" s="332" t="s">
        <v>1085</v>
      </c>
      <c r="K1" s="330" t="s">
        <v>107</v>
      </c>
      <c r="L1" s="332" t="s">
        <v>1086</v>
      </c>
      <c r="M1" s="332"/>
      <c r="N1" s="332"/>
      <c r="O1" s="332"/>
      <c r="P1" s="332"/>
      <c r="Q1" s="332"/>
      <c r="R1" s="332"/>
      <c r="S1" s="332"/>
      <c r="T1" s="332"/>
      <c r="U1" s="328"/>
      <c r="V1" s="328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9" t="s">
        <v>91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115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108</v>
      </c>
      <c r="E4" s="24"/>
      <c r="F4" s="24"/>
      <c r="G4" s="24"/>
      <c r="H4" s="24"/>
      <c r="I4" s="116"/>
      <c r="J4" s="24"/>
      <c r="K4" s="26"/>
      <c r="M4" s="27" t="s">
        <v>10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116"/>
      <c r="J5" s="24"/>
      <c r="K5" s="26"/>
    </row>
    <row r="6" spans="1:70" x14ac:dyDescent="0.3">
      <c r="B6" s="23"/>
      <c r="C6" s="24"/>
      <c r="D6" s="32" t="s">
        <v>16</v>
      </c>
      <c r="E6" s="24"/>
      <c r="F6" s="24"/>
      <c r="G6" s="24"/>
      <c r="H6" s="24"/>
      <c r="I6" s="116"/>
      <c r="J6" s="24"/>
      <c r="K6" s="26"/>
    </row>
    <row r="7" spans="1:70" ht="22.5" customHeight="1" x14ac:dyDescent="0.3">
      <c r="B7" s="23"/>
      <c r="C7" s="24"/>
      <c r="D7" s="24"/>
      <c r="E7" s="321" t="str">
        <f>'Rekapitulace stavby'!K6</f>
        <v>Chrudimská beseda 85 - oprava fasády Chrudim-I.etapa</v>
      </c>
      <c r="F7" s="282"/>
      <c r="G7" s="282"/>
      <c r="H7" s="282"/>
      <c r="I7" s="116"/>
      <c r="J7" s="24"/>
      <c r="K7" s="26"/>
    </row>
    <row r="8" spans="1:70" x14ac:dyDescent="0.3">
      <c r="B8" s="23"/>
      <c r="C8" s="24"/>
      <c r="D8" s="32" t="s">
        <v>109</v>
      </c>
      <c r="E8" s="24"/>
      <c r="F8" s="24"/>
      <c r="G8" s="24"/>
      <c r="H8" s="24"/>
      <c r="I8" s="116"/>
      <c r="J8" s="24"/>
      <c r="K8" s="26"/>
    </row>
    <row r="9" spans="1:70" ht="22.5" customHeight="1" x14ac:dyDescent="0.3">
      <c r="B9" s="23"/>
      <c r="C9" s="24"/>
      <c r="D9" s="24"/>
      <c r="E9" s="321" t="s">
        <v>110</v>
      </c>
      <c r="F9" s="282"/>
      <c r="G9" s="282"/>
      <c r="H9" s="282"/>
      <c r="I9" s="116"/>
      <c r="J9" s="24"/>
      <c r="K9" s="26"/>
    </row>
    <row r="10" spans="1:70" x14ac:dyDescent="0.3">
      <c r="B10" s="23"/>
      <c r="C10" s="24"/>
      <c r="D10" s="32" t="s">
        <v>111</v>
      </c>
      <c r="E10" s="24"/>
      <c r="F10" s="24"/>
      <c r="G10" s="24"/>
      <c r="H10" s="24"/>
      <c r="I10" s="116"/>
      <c r="J10" s="24"/>
      <c r="K10" s="26"/>
    </row>
    <row r="11" spans="1:70" s="1" customFormat="1" ht="22.5" customHeight="1" x14ac:dyDescent="0.3">
      <c r="B11" s="36"/>
      <c r="C11" s="37"/>
      <c r="D11" s="37"/>
      <c r="E11" s="322" t="s">
        <v>590</v>
      </c>
      <c r="F11" s="289"/>
      <c r="G11" s="289"/>
      <c r="H11" s="289"/>
      <c r="I11" s="117"/>
      <c r="J11" s="37"/>
      <c r="K11" s="40"/>
    </row>
    <row r="12" spans="1:70" s="1" customFormat="1" x14ac:dyDescent="0.3">
      <c r="B12" s="36"/>
      <c r="C12" s="37"/>
      <c r="D12" s="32" t="s">
        <v>113</v>
      </c>
      <c r="E12" s="37"/>
      <c r="F12" s="37"/>
      <c r="G12" s="37"/>
      <c r="H12" s="37"/>
      <c r="I12" s="117"/>
      <c r="J12" s="37"/>
      <c r="K12" s="40"/>
    </row>
    <row r="13" spans="1:70" s="1" customFormat="1" ht="36.950000000000003" customHeight="1" x14ac:dyDescent="0.3">
      <c r="B13" s="36"/>
      <c r="C13" s="37"/>
      <c r="D13" s="37"/>
      <c r="E13" s="323" t="s">
        <v>591</v>
      </c>
      <c r="F13" s="289"/>
      <c r="G13" s="289"/>
      <c r="H13" s="289"/>
      <c r="I13" s="117"/>
      <c r="J13" s="37"/>
      <c r="K13" s="40"/>
    </row>
    <row r="14" spans="1:70" s="1" customFormat="1" ht="13.5" x14ac:dyDescent="0.3">
      <c r="B14" s="36"/>
      <c r="C14" s="37"/>
      <c r="D14" s="37"/>
      <c r="E14" s="37"/>
      <c r="F14" s="37"/>
      <c r="G14" s="37"/>
      <c r="H14" s="37"/>
      <c r="I14" s="117"/>
      <c r="J14" s="37"/>
      <c r="K14" s="40"/>
    </row>
    <row r="15" spans="1:70" s="1" customFormat="1" ht="14.45" customHeight="1" x14ac:dyDescent="0.3">
      <c r="B15" s="36"/>
      <c r="C15" s="37"/>
      <c r="D15" s="32" t="s">
        <v>18</v>
      </c>
      <c r="E15" s="37"/>
      <c r="F15" s="30" t="s">
        <v>19</v>
      </c>
      <c r="G15" s="37"/>
      <c r="H15" s="37"/>
      <c r="I15" s="118" t="s">
        <v>20</v>
      </c>
      <c r="J15" s="30" t="s">
        <v>19</v>
      </c>
      <c r="K15" s="40"/>
    </row>
    <row r="16" spans="1:70" s="1" customFormat="1" ht="14.45" customHeight="1" x14ac:dyDescent="0.3">
      <c r="B16" s="36"/>
      <c r="C16" s="37"/>
      <c r="D16" s="32" t="s">
        <v>21</v>
      </c>
      <c r="E16" s="37"/>
      <c r="F16" s="30" t="s">
        <v>22</v>
      </c>
      <c r="G16" s="37"/>
      <c r="H16" s="37"/>
      <c r="I16" s="118" t="s">
        <v>23</v>
      </c>
      <c r="J16" s="119" t="str">
        <f>'Rekapitulace stavby'!AN8</f>
        <v>29.9.2016</v>
      </c>
      <c r="K16" s="40"/>
    </row>
    <row r="17" spans="2:11" s="1" customFormat="1" ht="10.9" customHeight="1" x14ac:dyDescent="0.3">
      <c r="B17" s="36"/>
      <c r="C17" s="37"/>
      <c r="D17" s="37"/>
      <c r="E17" s="37"/>
      <c r="F17" s="37"/>
      <c r="G17" s="37"/>
      <c r="H17" s="37"/>
      <c r="I17" s="117"/>
      <c r="J17" s="37"/>
      <c r="K17" s="40"/>
    </row>
    <row r="18" spans="2:11" s="1" customFormat="1" ht="14.45" customHeight="1" x14ac:dyDescent="0.3">
      <c r="B18" s="36"/>
      <c r="C18" s="37"/>
      <c r="D18" s="32" t="s">
        <v>25</v>
      </c>
      <c r="E18" s="37"/>
      <c r="F18" s="37"/>
      <c r="G18" s="37"/>
      <c r="H18" s="37"/>
      <c r="I18" s="118" t="s">
        <v>26</v>
      </c>
      <c r="J18" s="30" t="s">
        <v>19</v>
      </c>
      <c r="K18" s="40"/>
    </row>
    <row r="19" spans="2:11" s="1" customFormat="1" ht="18" customHeight="1" x14ac:dyDescent="0.3">
      <c r="B19" s="36"/>
      <c r="C19" s="37"/>
      <c r="D19" s="37"/>
      <c r="E19" s="30" t="s">
        <v>28</v>
      </c>
      <c r="F19" s="37"/>
      <c r="G19" s="37"/>
      <c r="H19" s="37"/>
      <c r="I19" s="118" t="s">
        <v>29</v>
      </c>
      <c r="J19" s="30" t="s">
        <v>19</v>
      </c>
      <c r="K19" s="40"/>
    </row>
    <row r="20" spans="2:11" s="1" customFormat="1" ht="6.95" customHeight="1" x14ac:dyDescent="0.3">
      <c r="B20" s="36"/>
      <c r="C20" s="37"/>
      <c r="D20" s="37"/>
      <c r="E20" s="37"/>
      <c r="F20" s="37"/>
      <c r="G20" s="37"/>
      <c r="H20" s="37"/>
      <c r="I20" s="117"/>
      <c r="J20" s="37"/>
      <c r="K20" s="40"/>
    </row>
    <row r="21" spans="2:11" s="1" customFormat="1" ht="14.45" customHeight="1" x14ac:dyDescent="0.3">
      <c r="B21" s="36"/>
      <c r="C21" s="37"/>
      <c r="D21" s="32" t="s">
        <v>30</v>
      </c>
      <c r="E21" s="37"/>
      <c r="F21" s="37"/>
      <c r="G21" s="37"/>
      <c r="H21" s="37"/>
      <c r="I21" s="118" t="s">
        <v>26</v>
      </c>
      <c r="J21" s="30" t="str">
        <f>IF('Rekapitulace stavby'!AN13="Vyplň údaj","",IF('Rekapitulace stavby'!AN13="","",'Rekapitulace stavby'!AN13))</f>
        <v/>
      </c>
      <c r="K21" s="40"/>
    </row>
    <row r="22" spans="2:11" s="1" customFormat="1" ht="18" customHeight="1" x14ac:dyDescent="0.3">
      <c r="B22" s="36"/>
      <c r="C22" s="37"/>
      <c r="D22" s="37"/>
      <c r="E22" s="30" t="str">
        <f>IF('Rekapitulace stavby'!E14="Vyplň údaj","",IF('Rekapitulace stavby'!E14="","",'Rekapitulace stavby'!E14))</f>
        <v/>
      </c>
      <c r="F22" s="37"/>
      <c r="G22" s="37"/>
      <c r="H22" s="37"/>
      <c r="I22" s="118" t="s">
        <v>29</v>
      </c>
      <c r="J22" s="30" t="str">
        <f>IF('Rekapitulace stavby'!AN14="Vyplň údaj","",IF('Rekapitulace stavby'!AN14="","",'Rekapitulace stavby'!AN14))</f>
        <v/>
      </c>
      <c r="K22" s="40"/>
    </row>
    <row r="23" spans="2:11" s="1" customFormat="1" ht="6.95" customHeight="1" x14ac:dyDescent="0.3">
      <c r="B23" s="36"/>
      <c r="C23" s="37"/>
      <c r="D23" s="37"/>
      <c r="E23" s="37"/>
      <c r="F23" s="37"/>
      <c r="G23" s="37"/>
      <c r="H23" s="37"/>
      <c r="I23" s="117"/>
      <c r="J23" s="37"/>
      <c r="K23" s="40"/>
    </row>
    <row r="24" spans="2:11" s="1" customFormat="1" ht="14.45" customHeight="1" x14ac:dyDescent="0.3">
      <c r="B24" s="36"/>
      <c r="C24" s="37"/>
      <c r="D24" s="32" t="s">
        <v>32</v>
      </c>
      <c r="E24" s="37"/>
      <c r="F24" s="37"/>
      <c r="G24" s="37"/>
      <c r="H24" s="37"/>
      <c r="I24" s="118" t="s">
        <v>26</v>
      </c>
      <c r="J24" s="30" t="s">
        <v>19</v>
      </c>
      <c r="K24" s="40"/>
    </row>
    <row r="25" spans="2:11" s="1" customFormat="1" ht="18" customHeight="1" x14ac:dyDescent="0.3">
      <c r="B25" s="36"/>
      <c r="C25" s="37"/>
      <c r="D25" s="37"/>
      <c r="E25" s="30" t="s">
        <v>33</v>
      </c>
      <c r="F25" s="37"/>
      <c r="G25" s="37"/>
      <c r="H25" s="37"/>
      <c r="I25" s="118" t="s">
        <v>29</v>
      </c>
      <c r="J25" s="30" t="s">
        <v>19</v>
      </c>
      <c r="K25" s="40"/>
    </row>
    <row r="26" spans="2:11" s="1" customFormat="1" ht="6.95" customHeight="1" x14ac:dyDescent="0.3">
      <c r="B26" s="36"/>
      <c r="C26" s="37"/>
      <c r="D26" s="37"/>
      <c r="E26" s="37"/>
      <c r="F26" s="37"/>
      <c r="G26" s="37"/>
      <c r="H26" s="37"/>
      <c r="I26" s="117"/>
      <c r="J26" s="37"/>
      <c r="K26" s="40"/>
    </row>
    <row r="27" spans="2:11" s="1" customFormat="1" ht="14.45" customHeight="1" x14ac:dyDescent="0.3">
      <c r="B27" s="36"/>
      <c r="C27" s="37"/>
      <c r="D27" s="32" t="s">
        <v>35</v>
      </c>
      <c r="E27" s="37"/>
      <c r="F27" s="37"/>
      <c r="G27" s="37"/>
      <c r="H27" s="37"/>
      <c r="I27" s="117"/>
      <c r="J27" s="37"/>
      <c r="K27" s="40"/>
    </row>
    <row r="28" spans="2:11" s="7" customFormat="1" ht="22.5" customHeight="1" x14ac:dyDescent="0.3">
      <c r="B28" s="120"/>
      <c r="C28" s="121"/>
      <c r="D28" s="121"/>
      <c r="E28" s="285" t="s">
        <v>19</v>
      </c>
      <c r="F28" s="324"/>
      <c r="G28" s="324"/>
      <c r="H28" s="324"/>
      <c r="I28" s="122"/>
      <c r="J28" s="121"/>
      <c r="K28" s="123"/>
    </row>
    <row r="29" spans="2:11" s="1" customFormat="1" ht="6.95" customHeight="1" x14ac:dyDescent="0.3">
      <c r="B29" s="36"/>
      <c r="C29" s="37"/>
      <c r="D29" s="37"/>
      <c r="E29" s="37"/>
      <c r="F29" s="37"/>
      <c r="G29" s="37"/>
      <c r="H29" s="37"/>
      <c r="I29" s="117"/>
      <c r="J29" s="37"/>
      <c r="K29" s="40"/>
    </row>
    <row r="30" spans="2:11" s="1" customFormat="1" ht="6.95" customHeight="1" x14ac:dyDescent="0.3">
      <c r="B30" s="36"/>
      <c r="C30" s="37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6"/>
      <c r="C31" s="37"/>
      <c r="D31" s="126" t="s">
        <v>36</v>
      </c>
      <c r="E31" s="37"/>
      <c r="F31" s="37"/>
      <c r="G31" s="37"/>
      <c r="H31" s="37"/>
      <c r="I31" s="117"/>
      <c r="J31" s="127">
        <f>ROUND(J92,2)</f>
        <v>0</v>
      </c>
      <c r="K31" s="40"/>
    </row>
    <row r="32" spans="2:11" s="1" customFormat="1" ht="6.95" customHeight="1" x14ac:dyDescent="0.3">
      <c r="B32" s="36"/>
      <c r="C32" s="37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6"/>
      <c r="C33" s="37"/>
      <c r="D33" s="37"/>
      <c r="E33" s="37"/>
      <c r="F33" s="41" t="s">
        <v>38</v>
      </c>
      <c r="G33" s="37"/>
      <c r="H33" s="37"/>
      <c r="I33" s="128" t="s">
        <v>37</v>
      </c>
      <c r="J33" s="41" t="s">
        <v>39</v>
      </c>
      <c r="K33" s="40"/>
    </row>
    <row r="34" spans="2:11" s="1" customFormat="1" ht="14.45" customHeight="1" x14ac:dyDescent="0.3">
      <c r="B34" s="36"/>
      <c r="C34" s="37"/>
      <c r="D34" s="44" t="s">
        <v>40</v>
      </c>
      <c r="E34" s="44" t="s">
        <v>41</v>
      </c>
      <c r="F34" s="129">
        <f>ROUND(SUM(BE92:BE114), 2)</f>
        <v>0</v>
      </c>
      <c r="G34" s="37"/>
      <c r="H34" s="37"/>
      <c r="I34" s="130">
        <v>0.21</v>
      </c>
      <c r="J34" s="129">
        <f>ROUND(ROUND((SUM(BE92:BE114)), 2)*I34, 2)</f>
        <v>0</v>
      </c>
      <c r="K34" s="40"/>
    </row>
    <row r="35" spans="2:11" s="1" customFormat="1" ht="14.45" customHeight="1" x14ac:dyDescent="0.3">
      <c r="B35" s="36"/>
      <c r="C35" s="37"/>
      <c r="D35" s="37"/>
      <c r="E35" s="44" t="s">
        <v>42</v>
      </c>
      <c r="F35" s="129">
        <f>ROUND(SUM(BF92:BF114), 2)</f>
        <v>0</v>
      </c>
      <c r="G35" s="37"/>
      <c r="H35" s="37"/>
      <c r="I35" s="130">
        <v>0.15</v>
      </c>
      <c r="J35" s="129">
        <f>ROUND(ROUND((SUM(BF92:BF114)), 2)*I35, 2)</f>
        <v>0</v>
      </c>
      <c r="K35" s="40"/>
    </row>
    <row r="36" spans="2:11" s="1" customFormat="1" ht="14.45" hidden="1" customHeight="1" x14ac:dyDescent="0.3">
      <c r="B36" s="36"/>
      <c r="C36" s="37"/>
      <c r="D36" s="37"/>
      <c r="E36" s="44" t="s">
        <v>43</v>
      </c>
      <c r="F36" s="129">
        <f>ROUND(SUM(BG92:BG114), 2)</f>
        <v>0</v>
      </c>
      <c r="G36" s="37"/>
      <c r="H36" s="37"/>
      <c r="I36" s="130">
        <v>0.21</v>
      </c>
      <c r="J36" s="129">
        <v>0</v>
      </c>
      <c r="K36" s="40"/>
    </row>
    <row r="37" spans="2:11" s="1" customFormat="1" ht="14.45" hidden="1" customHeight="1" x14ac:dyDescent="0.3">
      <c r="B37" s="36"/>
      <c r="C37" s="37"/>
      <c r="D37" s="37"/>
      <c r="E37" s="44" t="s">
        <v>44</v>
      </c>
      <c r="F37" s="129">
        <f>ROUND(SUM(BH92:BH114), 2)</f>
        <v>0</v>
      </c>
      <c r="G37" s="37"/>
      <c r="H37" s="37"/>
      <c r="I37" s="130">
        <v>0.15</v>
      </c>
      <c r="J37" s="129">
        <v>0</v>
      </c>
      <c r="K37" s="40"/>
    </row>
    <row r="38" spans="2:11" s="1" customFormat="1" ht="14.45" hidden="1" customHeight="1" x14ac:dyDescent="0.3">
      <c r="B38" s="36"/>
      <c r="C38" s="37"/>
      <c r="D38" s="37"/>
      <c r="E38" s="44" t="s">
        <v>45</v>
      </c>
      <c r="F38" s="129">
        <f>ROUND(SUM(BI92:BI114), 2)</f>
        <v>0</v>
      </c>
      <c r="G38" s="37"/>
      <c r="H38" s="37"/>
      <c r="I38" s="130">
        <v>0</v>
      </c>
      <c r="J38" s="129">
        <v>0</v>
      </c>
      <c r="K38" s="40"/>
    </row>
    <row r="39" spans="2:11" s="1" customFormat="1" ht="6.95" customHeight="1" x14ac:dyDescent="0.3">
      <c r="B39" s="36"/>
      <c r="C39" s="37"/>
      <c r="D39" s="37"/>
      <c r="E39" s="37"/>
      <c r="F39" s="37"/>
      <c r="G39" s="37"/>
      <c r="H39" s="37"/>
      <c r="I39" s="117"/>
      <c r="J39" s="37"/>
      <c r="K39" s="40"/>
    </row>
    <row r="40" spans="2:11" s="1" customFormat="1" ht="25.35" customHeight="1" x14ac:dyDescent="0.3">
      <c r="B40" s="36"/>
      <c r="C40" s="131"/>
      <c r="D40" s="132" t="s">
        <v>46</v>
      </c>
      <c r="E40" s="74"/>
      <c r="F40" s="74"/>
      <c r="G40" s="133" t="s">
        <v>47</v>
      </c>
      <c r="H40" s="134" t="s">
        <v>48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1"/>
      <c r="C41" s="52"/>
      <c r="D41" s="52"/>
      <c r="E41" s="52"/>
      <c r="F41" s="52"/>
      <c r="G41" s="52"/>
      <c r="H41" s="52"/>
      <c r="I41" s="138"/>
      <c r="J41" s="52"/>
      <c r="K41" s="53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6"/>
      <c r="C46" s="25" t="s">
        <v>115</v>
      </c>
      <c r="D46" s="37"/>
      <c r="E46" s="37"/>
      <c r="F46" s="37"/>
      <c r="G46" s="37"/>
      <c r="H46" s="37"/>
      <c r="I46" s="117"/>
      <c r="J46" s="37"/>
      <c r="K46" s="40"/>
    </row>
    <row r="47" spans="2:11" s="1" customFormat="1" ht="6.95" customHeight="1" x14ac:dyDescent="0.3">
      <c r="B47" s="36"/>
      <c r="C47" s="37"/>
      <c r="D47" s="37"/>
      <c r="E47" s="37"/>
      <c r="F47" s="37"/>
      <c r="G47" s="37"/>
      <c r="H47" s="37"/>
      <c r="I47" s="117"/>
      <c r="J47" s="37"/>
      <c r="K47" s="40"/>
    </row>
    <row r="48" spans="2:11" s="1" customFormat="1" ht="14.45" customHeight="1" x14ac:dyDescent="0.3">
      <c r="B48" s="36"/>
      <c r="C48" s="32" t="s">
        <v>16</v>
      </c>
      <c r="D48" s="37"/>
      <c r="E48" s="37"/>
      <c r="F48" s="37"/>
      <c r="G48" s="37"/>
      <c r="H48" s="37"/>
      <c r="I48" s="117"/>
      <c r="J48" s="37"/>
      <c r="K48" s="40"/>
    </row>
    <row r="49" spans="2:47" s="1" customFormat="1" ht="22.5" customHeight="1" x14ac:dyDescent="0.3">
      <c r="B49" s="36"/>
      <c r="C49" s="37"/>
      <c r="D49" s="37"/>
      <c r="E49" s="321" t="str">
        <f>E7</f>
        <v>Chrudimská beseda 85 - oprava fasády Chrudim-I.etapa</v>
      </c>
      <c r="F49" s="289"/>
      <c r="G49" s="289"/>
      <c r="H49" s="289"/>
      <c r="I49" s="117"/>
      <c r="J49" s="37"/>
      <c r="K49" s="40"/>
    </row>
    <row r="50" spans="2:47" x14ac:dyDescent="0.3">
      <c r="B50" s="23"/>
      <c r="C50" s="32" t="s">
        <v>109</v>
      </c>
      <c r="D50" s="24"/>
      <c r="E50" s="24"/>
      <c r="F50" s="24"/>
      <c r="G50" s="24"/>
      <c r="H50" s="24"/>
      <c r="I50" s="116"/>
      <c r="J50" s="24"/>
      <c r="K50" s="26"/>
    </row>
    <row r="51" spans="2:47" ht="22.5" customHeight="1" x14ac:dyDescent="0.3">
      <c r="B51" s="23"/>
      <c r="C51" s="24"/>
      <c r="D51" s="24"/>
      <c r="E51" s="321" t="s">
        <v>110</v>
      </c>
      <c r="F51" s="282"/>
      <c r="G51" s="282"/>
      <c r="H51" s="282"/>
      <c r="I51" s="116"/>
      <c r="J51" s="24"/>
      <c r="K51" s="26"/>
    </row>
    <row r="52" spans="2:47" x14ac:dyDescent="0.3">
      <c r="B52" s="23"/>
      <c r="C52" s="32" t="s">
        <v>111</v>
      </c>
      <c r="D52" s="24"/>
      <c r="E52" s="24"/>
      <c r="F52" s="24"/>
      <c r="G52" s="24"/>
      <c r="H52" s="24"/>
      <c r="I52" s="116"/>
      <c r="J52" s="24"/>
      <c r="K52" s="26"/>
    </row>
    <row r="53" spans="2:47" s="1" customFormat="1" ht="22.5" customHeight="1" x14ac:dyDescent="0.3">
      <c r="B53" s="36"/>
      <c r="C53" s="37"/>
      <c r="D53" s="37"/>
      <c r="E53" s="322" t="s">
        <v>590</v>
      </c>
      <c r="F53" s="289"/>
      <c r="G53" s="289"/>
      <c r="H53" s="289"/>
      <c r="I53" s="117"/>
      <c r="J53" s="37"/>
      <c r="K53" s="40"/>
    </row>
    <row r="54" spans="2:47" s="1" customFormat="1" ht="14.45" customHeight="1" x14ac:dyDescent="0.3">
      <c r="B54" s="36"/>
      <c r="C54" s="32" t="s">
        <v>113</v>
      </c>
      <c r="D54" s="37"/>
      <c r="E54" s="37"/>
      <c r="F54" s="37"/>
      <c r="G54" s="37"/>
      <c r="H54" s="37"/>
      <c r="I54" s="117"/>
      <c r="J54" s="37"/>
      <c r="K54" s="40"/>
    </row>
    <row r="55" spans="2:47" s="1" customFormat="1" ht="23.25" customHeight="1" x14ac:dyDescent="0.3">
      <c r="B55" s="36"/>
      <c r="C55" s="37"/>
      <c r="D55" s="37"/>
      <c r="E55" s="323" t="str">
        <f>E13</f>
        <v>1b - Stavební část</v>
      </c>
      <c r="F55" s="289"/>
      <c r="G55" s="289"/>
      <c r="H55" s="289"/>
      <c r="I55" s="117"/>
      <c r="J55" s="37"/>
      <c r="K55" s="40"/>
    </row>
    <row r="56" spans="2:47" s="1" customFormat="1" ht="6.95" customHeight="1" x14ac:dyDescent="0.3">
      <c r="B56" s="36"/>
      <c r="C56" s="37"/>
      <c r="D56" s="37"/>
      <c r="E56" s="37"/>
      <c r="F56" s="37"/>
      <c r="G56" s="37"/>
      <c r="H56" s="37"/>
      <c r="I56" s="117"/>
      <c r="J56" s="37"/>
      <c r="K56" s="40"/>
    </row>
    <row r="57" spans="2:47" s="1" customFormat="1" ht="18" customHeight="1" x14ac:dyDescent="0.3">
      <c r="B57" s="36"/>
      <c r="C57" s="32" t="s">
        <v>21</v>
      </c>
      <c r="D57" s="37"/>
      <c r="E57" s="37"/>
      <c r="F57" s="30" t="str">
        <f>F16</f>
        <v>Chrudim</v>
      </c>
      <c r="G57" s="37"/>
      <c r="H57" s="37"/>
      <c r="I57" s="118" t="s">
        <v>23</v>
      </c>
      <c r="J57" s="119" t="str">
        <f>IF(J16="","",J16)</f>
        <v>29.9.2016</v>
      </c>
      <c r="K57" s="40"/>
    </row>
    <row r="58" spans="2:47" s="1" customFormat="1" ht="6.95" customHeight="1" x14ac:dyDescent="0.3">
      <c r="B58" s="36"/>
      <c r="C58" s="37"/>
      <c r="D58" s="37"/>
      <c r="E58" s="37"/>
      <c r="F58" s="37"/>
      <c r="G58" s="37"/>
      <c r="H58" s="37"/>
      <c r="I58" s="117"/>
      <c r="J58" s="37"/>
      <c r="K58" s="40"/>
    </row>
    <row r="59" spans="2:47" s="1" customFormat="1" x14ac:dyDescent="0.3">
      <c r="B59" s="36"/>
      <c r="C59" s="32" t="s">
        <v>25</v>
      </c>
      <c r="D59" s="37"/>
      <c r="E59" s="37"/>
      <c r="F59" s="30" t="str">
        <f>E19</f>
        <v>MÚ Chrudim,Resselovo nám.77,Chrudim</v>
      </c>
      <c r="G59" s="37"/>
      <c r="H59" s="37"/>
      <c r="I59" s="118" t="s">
        <v>32</v>
      </c>
      <c r="J59" s="30" t="str">
        <f>E25</f>
        <v>CODE s.r.o.,Na Vrtálně 84,Pardubice</v>
      </c>
      <c r="K59" s="40"/>
    </row>
    <row r="60" spans="2:47" s="1" customFormat="1" ht="14.45" customHeight="1" x14ac:dyDescent="0.3">
      <c r="B60" s="36"/>
      <c r="C60" s="32" t="s">
        <v>30</v>
      </c>
      <c r="D60" s="37"/>
      <c r="E60" s="37"/>
      <c r="F60" s="30" t="str">
        <f>IF(E22="","",E22)</f>
        <v/>
      </c>
      <c r="G60" s="37"/>
      <c r="H60" s="37"/>
      <c r="I60" s="117"/>
      <c r="J60" s="37"/>
      <c r="K60" s="40"/>
    </row>
    <row r="61" spans="2:47" s="1" customFormat="1" ht="10.35" customHeight="1" x14ac:dyDescent="0.3">
      <c r="B61" s="36"/>
      <c r="C61" s="37"/>
      <c r="D61" s="37"/>
      <c r="E61" s="37"/>
      <c r="F61" s="37"/>
      <c r="G61" s="37"/>
      <c r="H61" s="37"/>
      <c r="I61" s="117"/>
      <c r="J61" s="37"/>
      <c r="K61" s="40"/>
    </row>
    <row r="62" spans="2:47" s="1" customFormat="1" ht="29.25" customHeight="1" x14ac:dyDescent="0.3">
      <c r="B62" s="36"/>
      <c r="C62" s="143" t="s">
        <v>116</v>
      </c>
      <c r="D62" s="131"/>
      <c r="E62" s="131"/>
      <c r="F62" s="131"/>
      <c r="G62" s="131"/>
      <c r="H62" s="131"/>
      <c r="I62" s="144"/>
      <c r="J62" s="145" t="s">
        <v>117</v>
      </c>
      <c r="K62" s="146"/>
    </row>
    <row r="63" spans="2:47" s="1" customFormat="1" ht="10.35" customHeight="1" x14ac:dyDescent="0.3">
      <c r="B63" s="36"/>
      <c r="C63" s="37"/>
      <c r="D63" s="37"/>
      <c r="E63" s="37"/>
      <c r="F63" s="37"/>
      <c r="G63" s="37"/>
      <c r="H63" s="37"/>
      <c r="I63" s="117"/>
      <c r="J63" s="37"/>
      <c r="K63" s="40"/>
    </row>
    <row r="64" spans="2:47" s="1" customFormat="1" ht="29.25" customHeight="1" x14ac:dyDescent="0.3">
      <c r="B64" s="36"/>
      <c r="C64" s="147" t="s">
        <v>118</v>
      </c>
      <c r="D64" s="37"/>
      <c r="E64" s="37"/>
      <c r="F64" s="37"/>
      <c r="G64" s="37"/>
      <c r="H64" s="37"/>
      <c r="I64" s="117"/>
      <c r="J64" s="127">
        <f>J92</f>
        <v>0</v>
      </c>
      <c r="K64" s="40"/>
      <c r="AU64" s="19" t="s">
        <v>119</v>
      </c>
    </row>
    <row r="65" spans="2:12" s="8" customFormat="1" ht="24.95" customHeight="1" x14ac:dyDescent="0.3">
      <c r="B65" s="148"/>
      <c r="C65" s="149"/>
      <c r="D65" s="150" t="s">
        <v>120</v>
      </c>
      <c r="E65" s="151"/>
      <c r="F65" s="151"/>
      <c r="G65" s="151"/>
      <c r="H65" s="151"/>
      <c r="I65" s="152"/>
      <c r="J65" s="153">
        <f>J93</f>
        <v>0</v>
      </c>
      <c r="K65" s="154"/>
    </row>
    <row r="66" spans="2:12" s="9" customFormat="1" ht="19.899999999999999" customHeight="1" x14ac:dyDescent="0.3">
      <c r="B66" s="155"/>
      <c r="C66" s="156"/>
      <c r="D66" s="157" t="s">
        <v>592</v>
      </c>
      <c r="E66" s="158"/>
      <c r="F66" s="158"/>
      <c r="G66" s="158"/>
      <c r="H66" s="158"/>
      <c r="I66" s="159"/>
      <c r="J66" s="160">
        <f>J94</f>
        <v>0</v>
      </c>
      <c r="K66" s="161"/>
    </row>
    <row r="67" spans="2:12" s="9" customFormat="1" ht="19.899999999999999" customHeight="1" x14ac:dyDescent="0.3">
      <c r="B67" s="155"/>
      <c r="C67" s="156"/>
      <c r="D67" s="157" t="s">
        <v>122</v>
      </c>
      <c r="E67" s="158"/>
      <c r="F67" s="158"/>
      <c r="G67" s="158"/>
      <c r="H67" s="158"/>
      <c r="I67" s="159"/>
      <c r="J67" s="160">
        <f>J96</f>
        <v>0</v>
      </c>
      <c r="K67" s="161"/>
    </row>
    <row r="68" spans="2:12" s="9" customFormat="1" ht="19.899999999999999" customHeight="1" x14ac:dyDescent="0.3">
      <c r="B68" s="155"/>
      <c r="C68" s="156"/>
      <c r="D68" s="157" t="s">
        <v>124</v>
      </c>
      <c r="E68" s="158"/>
      <c r="F68" s="158"/>
      <c r="G68" s="158"/>
      <c r="H68" s="158"/>
      <c r="I68" s="159"/>
      <c r="J68" s="160">
        <f>J98</f>
        <v>0</v>
      </c>
      <c r="K68" s="161"/>
    </row>
    <row r="69" spans="2:12" s="1" customFormat="1" ht="21.75" customHeight="1" x14ac:dyDescent="0.3">
      <c r="B69" s="36"/>
      <c r="C69" s="37"/>
      <c r="D69" s="37"/>
      <c r="E69" s="37"/>
      <c r="F69" s="37"/>
      <c r="G69" s="37"/>
      <c r="H69" s="37"/>
      <c r="I69" s="117"/>
      <c r="J69" s="37"/>
      <c r="K69" s="40"/>
    </row>
    <row r="70" spans="2:12" s="1" customFormat="1" ht="6.95" customHeight="1" x14ac:dyDescent="0.3">
      <c r="B70" s="51"/>
      <c r="C70" s="52"/>
      <c r="D70" s="52"/>
      <c r="E70" s="52"/>
      <c r="F70" s="52"/>
      <c r="G70" s="52"/>
      <c r="H70" s="52"/>
      <c r="I70" s="138"/>
      <c r="J70" s="52"/>
      <c r="K70" s="53"/>
    </row>
    <row r="74" spans="2:12" s="1" customFormat="1" ht="6.95" customHeight="1" x14ac:dyDescent="0.3">
      <c r="B74" s="54"/>
      <c r="C74" s="55"/>
      <c r="D74" s="55"/>
      <c r="E74" s="55"/>
      <c r="F74" s="55"/>
      <c r="G74" s="55"/>
      <c r="H74" s="55"/>
      <c r="I74" s="141"/>
      <c r="J74" s="55"/>
      <c r="K74" s="55"/>
      <c r="L74" s="56"/>
    </row>
    <row r="75" spans="2:12" s="1" customFormat="1" ht="36.950000000000003" customHeight="1" x14ac:dyDescent="0.3">
      <c r="B75" s="36"/>
      <c r="C75" s="57" t="s">
        <v>134</v>
      </c>
      <c r="D75" s="58"/>
      <c r="E75" s="58"/>
      <c r="F75" s="58"/>
      <c r="G75" s="58"/>
      <c r="H75" s="58"/>
      <c r="I75" s="162"/>
      <c r="J75" s="58"/>
      <c r="K75" s="58"/>
      <c r="L75" s="56"/>
    </row>
    <row r="76" spans="2:12" s="1" customFormat="1" ht="6.95" customHeight="1" x14ac:dyDescent="0.3">
      <c r="B76" s="36"/>
      <c r="C76" s="58"/>
      <c r="D76" s="58"/>
      <c r="E76" s="58"/>
      <c r="F76" s="58"/>
      <c r="G76" s="58"/>
      <c r="H76" s="58"/>
      <c r="I76" s="162"/>
      <c r="J76" s="58"/>
      <c r="K76" s="58"/>
      <c r="L76" s="56"/>
    </row>
    <row r="77" spans="2:12" s="1" customFormat="1" ht="14.45" customHeight="1" x14ac:dyDescent="0.3">
      <c r="B77" s="36"/>
      <c r="C77" s="60" t="s">
        <v>16</v>
      </c>
      <c r="D77" s="58"/>
      <c r="E77" s="58"/>
      <c r="F77" s="58"/>
      <c r="G77" s="58"/>
      <c r="H77" s="58"/>
      <c r="I77" s="162"/>
      <c r="J77" s="58"/>
      <c r="K77" s="58"/>
      <c r="L77" s="56"/>
    </row>
    <row r="78" spans="2:12" s="1" customFormat="1" ht="22.5" customHeight="1" x14ac:dyDescent="0.3">
      <c r="B78" s="36"/>
      <c r="C78" s="58"/>
      <c r="D78" s="58"/>
      <c r="E78" s="325" t="str">
        <f>E7</f>
        <v>Chrudimská beseda 85 - oprava fasády Chrudim-I.etapa</v>
      </c>
      <c r="F78" s="300"/>
      <c r="G78" s="300"/>
      <c r="H78" s="300"/>
      <c r="I78" s="162"/>
      <c r="J78" s="58"/>
      <c r="K78" s="58"/>
      <c r="L78" s="56"/>
    </row>
    <row r="79" spans="2:12" x14ac:dyDescent="0.3">
      <c r="B79" s="23"/>
      <c r="C79" s="60" t="s">
        <v>109</v>
      </c>
      <c r="D79" s="163"/>
      <c r="E79" s="163"/>
      <c r="F79" s="163"/>
      <c r="G79" s="163"/>
      <c r="H79" s="163"/>
      <c r="J79" s="163"/>
      <c r="K79" s="163"/>
      <c r="L79" s="164"/>
    </row>
    <row r="80" spans="2:12" ht="22.5" customHeight="1" x14ac:dyDescent="0.3">
      <c r="B80" s="23"/>
      <c r="C80" s="163"/>
      <c r="D80" s="163"/>
      <c r="E80" s="325" t="s">
        <v>110</v>
      </c>
      <c r="F80" s="327"/>
      <c r="G80" s="327"/>
      <c r="H80" s="327"/>
      <c r="J80" s="163"/>
      <c r="K80" s="163"/>
      <c r="L80" s="164"/>
    </row>
    <row r="81" spans="2:65" x14ac:dyDescent="0.3">
      <c r="B81" s="23"/>
      <c r="C81" s="60" t="s">
        <v>111</v>
      </c>
      <c r="D81" s="163"/>
      <c r="E81" s="163"/>
      <c r="F81" s="163"/>
      <c r="G81" s="163"/>
      <c r="H81" s="163"/>
      <c r="J81" s="163"/>
      <c r="K81" s="163"/>
      <c r="L81" s="164"/>
    </row>
    <row r="82" spans="2:65" s="1" customFormat="1" ht="22.5" customHeight="1" x14ac:dyDescent="0.3">
      <c r="B82" s="36"/>
      <c r="C82" s="58"/>
      <c r="D82" s="58"/>
      <c r="E82" s="326" t="s">
        <v>590</v>
      </c>
      <c r="F82" s="300"/>
      <c r="G82" s="300"/>
      <c r="H82" s="300"/>
      <c r="I82" s="162"/>
      <c r="J82" s="58"/>
      <c r="K82" s="58"/>
      <c r="L82" s="56"/>
    </row>
    <row r="83" spans="2:65" s="1" customFormat="1" ht="14.45" customHeight="1" x14ac:dyDescent="0.3">
      <c r="B83" s="36"/>
      <c r="C83" s="60" t="s">
        <v>113</v>
      </c>
      <c r="D83" s="58"/>
      <c r="E83" s="58"/>
      <c r="F83" s="58"/>
      <c r="G83" s="58"/>
      <c r="H83" s="58"/>
      <c r="I83" s="162"/>
      <c r="J83" s="58"/>
      <c r="K83" s="58"/>
      <c r="L83" s="56"/>
    </row>
    <row r="84" spans="2:65" s="1" customFormat="1" ht="23.25" customHeight="1" x14ac:dyDescent="0.3">
      <c r="B84" s="36"/>
      <c r="C84" s="58"/>
      <c r="D84" s="58"/>
      <c r="E84" s="297" t="str">
        <f>E13</f>
        <v>1b - Stavební část</v>
      </c>
      <c r="F84" s="300"/>
      <c r="G84" s="300"/>
      <c r="H84" s="300"/>
      <c r="I84" s="162"/>
      <c r="J84" s="58"/>
      <c r="K84" s="58"/>
      <c r="L84" s="56"/>
    </row>
    <row r="85" spans="2:65" s="1" customFormat="1" ht="6.95" customHeight="1" x14ac:dyDescent="0.3">
      <c r="B85" s="36"/>
      <c r="C85" s="58"/>
      <c r="D85" s="58"/>
      <c r="E85" s="58"/>
      <c r="F85" s="58"/>
      <c r="G85" s="58"/>
      <c r="H85" s="58"/>
      <c r="I85" s="162"/>
      <c r="J85" s="58"/>
      <c r="K85" s="58"/>
      <c r="L85" s="56"/>
    </row>
    <row r="86" spans="2:65" s="1" customFormat="1" ht="18" customHeight="1" x14ac:dyDescent="0.3">
      <c r="B86" s="36"/>
      <c r="C86" s="60" t="s">
        <v>21</v>
      </c>
      <c r="D86" s="58"/>
      <c r="E86" s="58"/>
      <c r="F86" s="165" t="str">
        <f>F16</f>
        <v>Chrudim</v>
      </c>
      <c r="G86" s="58"/>
      <c r="H86" s="58"/>
      <c r="I86" s="166" t="s">
        <v>23</v>
      </c>
      <c r="J86" s="68" t="str">
        <f>IF(J16="","",J16)</f>
        <v>29.9.2016</v>
      </c>
      <c r="K86" s="58"/>
      <c r="L86" s="56"/>
    </row>
    <row r="87" spans="2:65" s="1" customFormat="1" ht="6.95" customHeight="1" x14ac:dyDescent="0.3">
      <c r="B87" s="36"/>
      <c r="C87" s="58"/>
      <c r="D87" s="58"/>
      <c r="E87" s="58"/>
      <c r="F87" s="58"/>
      <c r="G87" s="58"/>
      <c r="H87" s="58"/>
      <c r="I87" s="162"/>
      <c r="J87" s="58"/>
      <c r="K87" s="58"/>
      <c r="L87" s="56"/>
    </row>
    <row r="88" spans="2:65" s="1" customFormat="1" x14ac:dyDescent="0.3">
      <c r="B88" s="36"/>
      <c r="C88" s="60" t="s">
        <v>25</v>
      </c>
      <c r="D88" s="58"/>
      <c r="E88" s="58"/>
      <c r="F88" s="165" t="str">
        <f>E19</f>
        <v>MÚ Chrudim,Resselovo nám.77,Chrudim</v>
      </c>
      <c r="G88" s="58"/>
      <c r="H88" s="58"/>
      <c r="I88" s="166" t="s">
        <v>32</v>
      </c>
      <c r="J88" s="165" t="str">
        <f>E25</f>
        <v>CODE s.r.o.,Na Vrtálně 84,Pardubice</v>
      </c>
      <c r="K88" s="58"/>
      <c r="L88" s="56"/>
    </row>
    <row r="89" spans="2:65" s="1" customFormat="1" ht="14.45" customHeight="1" x14ac:dyDescent="0.3">
      <c r="B89" s="36"/>
      <c r="C89" s="60" t="s">
        <v>30</v>
      </c>
      <c r="D89" s="58"/>
      <c r="E89" s="58"/>
      <c r="F89" s="165" t="str">
        <f>IF(E22="","",E22)</f>
        <v/>
      </c>
      <c r="G89" s="58"/>
      <c r="H89" s="58"/>
      <c r="I89" s="162"/>
      <c r="J89" s="58"/>
      <c r="K89" s="58"/>
      <c r="L89" s="56"/>
    </row>
    <row r="90" spans="2:65" s="1" customFormat="1" ht="10.35" customHeight="1" x14ac:dyDescent="0.3">
      <c r="B90" s="36"/>
      <c r="C90" s="58"/>
      <c r="D90" s="58"/>
      <c r="E90" s="58"/>
      <c r="F90" s="58"/>
      <c r="G90" s="58"/>
      <c r="H90" s="58"/>
      <c r="I90" s="162"/>
      <c r="J90" s="58"/>
      <c r="K90" s="58"/>
      <c r="L90" s="56"/>
    </row>
    <row r="91" spans="2:65" s="10" customFormat="1" ht="29.25" customHeight="1" x14ac:dyDescent="0.3">
      <c r="B91" s="167"/>
      <c r="C91" s="168" t="s">
        <v>135</v>
      </c>
      <c r="D91" s="169" t="s">
        <v>55</v>
      </c>
      <c r="E91" s="169" t="s">
        <v>51</v>
      </c>
      <c r="F91" s="169" t="s">
        <v>136</v>
      </c>
      <c r="G91" s="169" t="s">
        <v>137</v>
      </c>
      <c r="H91" s="169" t="s">
        <v>138</v>
      </c>
      <c r="I91" s="170" t="s">
        <v>139</v>
      </c>
      <c r="J91" s="169" t="s">
        <v>117</v>
      </c>
      <c r="K91" s="171" t="s">
        <v>140</v>
      </c>
      <c r="L91" s="172"/>
      <c r="M91" s="76" t="s">
        <v>141</v>
      </c>
      <c r="N91" s="77" t="s">
        <v>40</v>
      </c>
      <c r="O91" s="77" t="s">
        <v>142</v>
      </c>
      <c r="P91" s="77" t="s">
        <v>143</v>
      </c>
      <c r="Q91" s="77" t="s">
        <v>144</v>
      </c>
      <c r="R91" s="77" t="s">
        <v>145</v>
      </c>
      <c r="S91" s="77" t="s">
        <v>146</v>
      </c>
      <c r="T91" s="78" t="s">
        <v>147</v>
      </c>
    </row>
    <row r="92" spans="2:65" s="1" customFormat="1" ht="29.25" customHeight="1" x14ac:dyDescent="0.35">
      <c r="B92" s="36"/>
      <c r="C92" s="82" t="s">
        <v>118</v>
      </c>
      <c r="D92" s="58"/>
      <c r="E92" s="58"/>
      <c r="F92" s="58"/>
      <c r="G92" s="58"/>
      <c r="H92" s="58"/>
      <c r="I92" s="162"/>
      <c r="J92" s="173">
        <f>BK92</f>
        <v>0</v>
      </c>
      <c r="K92" s="58"/>
      <c r="L92" s="56"/>
      <c r="M92" s="79"/>
      <c r="N92" s="80"/>
      <c r="O92" s="80"/>
      <c r="P92" s="174">
        <f>P93</f>
        <v>0</v>
      </c>
      <c r="Q92" s="80"/>
      <c r="R92" s="174">
        <f>R93</f>
        <v>0</v>
      </c>
      <c r="S92" s="80"/>
      <c r="T92" s="175">
        <f>T93</f>
        <v>0</v>
      </c>
      <c r="AT92" s="19" t="s">
        <v>69</v>
      </c>
      <c r="AU92" s="19" t="s">
        <v>119</v>
      </c>
      <c r="BK92" s="176">
        <f>BK93</f>
        <v>0</v>
      </c>
    </row>
    <row r="93" spans="2:65" s="11" customFormat="1" ht="37.35" customHeight="1" x14ac:dyDescent="0.35">
      <c r="B93" s="177"/>
      <c r="C93" s="178"/>
      <c r="D93" s="179" t="s">
        <v>69</v>
      </c>
      <c r="E93" s="180" t="s">
        <v>148</v>
      </c>
      <c r="F93" s="180" t="s">
        <v>149</v>
      </c>
      <c r="G93" s="178"/>
      <c r="H93" s="178"/>
      <c r="I93" s="181"/>
      <c r="J93" s="182">
        <f>BK93</f>
        <v>0</v>
      </c>
      <c r="K93" s="178"/>
      <c r="L93" s="183"/>
      <c r="M93" s="184"/>
      <c r="N93" s="185"/>
      <c r="O93" s="185"/>
      <c r="P93" s="186">
        <f>P94+P96+P98</f>
        <v>0</v>
      </c>
      <c r="Q93" s="185"/>
      <c r="R93" s="186">
        <f>R94+R96+R98</f>
        <v>0</v>
      </c>
      <c r="S93" s="185"/>
      <c r="T93" s="187">
        <f>T94+T96+T98</f>
        <v>0</v>
      </c>
      <c r="AR93" s="188" t="s">
        <v>74</v>
      </c>
      <c r="AT93" s="189" t="s">
        <v>69</v>
      </c>
      <c r="AU93" s="189" t="s">
        <v>70</v>
      </c>
      <c r="AY93" s="188" t="s">
        <v>150</v>
      </c>
      <c r="BK93" s="190">
        <f>BK94+BK96+BK98</f>
        <v>0</v>
      </c>
    </row>
    <row r="94" spans="2:65" s="11" customFormat="1" ht="19.899999999999999" customHeight="1" x14ac:dyDescent="0.3">
      <c r="B94" s="177"/>
      <c r="C94" s="178"/>
      <c r="D94" s="191" t="s">
        <v>69</v>
      </c>
      <c r="E94" s="192" t="s">
        <v>74</v>
      </c>
      <c r="F94" s="192" t="s">
        <v>593</v>
      </c>
      <c r="G94" s="178"/>
      <c r="H94" s="178"/>
      <c r="I94" s="181"/>
      <c r="J94" s="193">
        <f>BK94</f>
        <v>0</v>
      </c>
      <c r="K94" s="178"/>
      <c r="L94" s="183"/>
      <c r="M94" s="184"/>
      <c r="N94" s="185"/>
      <c r="O94" s="185"/>
      <c r="P94" s="186">
        <f>P95</f>
        <v>0</v>
      </c>
      <c r="Q94" s="185"/>
      <c r="R94" s="186">
        <f>R95</f>
        <v>0</v>
      </c>
      <c r="S94" s="185"/>
      <c r="T94" s="187">
        <f>T95</f>
        <v>0</v>
      </c>
      <c r="AR94" s="188" t="s">
        <v>74</v>
      </c>
      <c r="AT94" s="189" t="s">
        <v>69</v>
      </c>
      <c r="AU94" s="189" t="s">
        <v>74</v>
      </c>
      <c r="AY94" s="188" t="s">
        <v>150</v>
      </c>
      <c r="BK94" s="190">
        <f>BK95</f>
        <v>0</v>
      </c>
    </row>
    <row r="95" spans="2:65" s="1" customFormat="1" ht="22.5" customHeight="1" x14ac:dyDescent="0.3">
      <c r="B95" s="36"/>
      <c r="C95" s="194" t="s">
        <v>74</v>
      </c>
      <c r="D95" s="194" t="s">
        <v>152</v>
      </c>
      <c r="E95" s="195" t="s">
        <v>594</v>
      </c>
      <c r="F95" s="196" t="s">
        <v>595</v>
      </c>
      <c r="G95" s="197" t="s">
        <v>206</v>
      </c>
      <c r="H95" s="198">
        <v>1</v>
      </c>
      <c r="I95" s="199"/>
      <c r="J95" s="200">
        <f>ROUND(I95*H95,2)</f>
        <v>0</v>
      </c>
      <c r="K95" s="196" t="s">
        <v>19</v>
      </c>
      <c r="L95" s="56"/>
      <c r="M95" s="201" t="s">
        <v>19</v>
      </c>
      <c r="N95" s="202" t="s">
        <v>41</v>
      </c>
      <c r="O95" s="37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19" t="s">
        <v>157</v>
      </c>
      <c r="AT95" s="19" t="s">
        <v>152</v>
      </c>
      <c r="AU95" s="19" t="s">
        <v>81</v>
      </c>
      <c r="AY95" s="19" t="s">
        <v>150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9" t="s">
        <v>74</v>
      </c>
      <c r="BK95" s="205">
        <f>ROUND(I95*H95,2)</f>
        <v>0</v>
      </c>
      <c r="BL95" s="19" t="s">
        <v>157</v>
      </c>
      <c r="BM95" s="19" t="s">
        <v>596</v>
      </c>
    </row>
    <row r="96" spans="2:65" s="11" customFormat="1" ht="29.85" customHeight="1" x14ac:dyDescent="0.3">
      <c r="B96" s="177"/>
      <c r="C96" s="178"/>
      <c r="D96" s="191" t="s">
        <v>69</v>
      </c>
      <c r="E96" s="192" t="s">
        <v>162</v>
      </c>
      <c r="F96" s="192" t="s">
        <v>163</v>
      </c>
      <c r="G96" s="178"/>
      <c r="H96" s="178"/>
      <c r="I96" s="181"/>
      <c r="J96" s="193">
        <f>BK96</f>
        <v>0</v>
      </c>
      <c r="K96" s="178"/>
      <c r="L96" s="183"/>
      <c r="M96" s="184"/>
      <c r="N96" s="185"/>
      <c r="O96" s="185"/>
      <c r="P96" s="186">
        <f>P97</f>
        <v>0</v>
      </c>
      <c r="Q96" s="185"/>
      <c r="R96" s="186">
        <f>R97</f>
        <v>0</v>
      </c>
      <c r="S96" s="185"/>
      <c r="T96" s="187">
        <f>T97</f>
        <v>0</v>
      </c>
      <c r="AR96" s="188" t="s">
        <v>74</v>
      </c>
      <c r="AT96" s="189" t="s">
        <v>69</v>
      </c>
      <c r="AU96" s="189" t="s">
        <v>74</v>
      </c>
      <c r="AY96" s="188" t="s">
        <v>150</v>
      </c>
      <c r="BK96" s="190">
        <f>BK97</f>
        <v>0</v>
      </c>
    </row>
    <row r="97" spans="2:65" s="1" customFormat="1" ht="31.5" customHeight="1" x14ac:dyDescent="0.3">
      <c r="B97" s="36"/>
      <c r="C97" s="194" t="s">
        <v>81</v>
      </c>
      <c r="D97" s="194" t="s">
        <v>152</v>
      </c>
      <c r="E97" s="195" t="s">
        <v>597</v>
      </c>
      <c r="F97" s="196" t="s">
        <v>598</v>
      </c>
      <c r="G97" s="197" t="s">
        <v>206</v>
      </c>
      <c r="H97" s="198">
        <v>1</v>
      </c>
      <c r="I97" s="199"/>
      <c r="J97" s="200">
        <f>ROUND(I97*H97,2)</f>
        <v>0</v>
      </c>
      <c r="K97" s="196" t="s">
        <v>19</v>
      </c>
      <c r="L97" s="56"/>
      <c r="M97" s="201" t="s">
        <v>19</v>
      </c>
      <c r="N97" s="202" t="s">
        <v>41</v>
      </c>
      <c r="O97" s="37"/>
      <c r="P97" s="203">
        <f>O97*H97</f>
        <v>0</v>
      </c>
      <c r="Q97" s="203">
        <v>0</v>
      </c>
      <c r="R97" s="203">
        <f>Q97*H97</f>
        <v>0</v>
      </c>
      <c r="S97" s="203">
        <v>0</v>
      </c>
      <c r="T97" s="204">
        <f>S97*H97</f>
        <v>0</v>
      </c>
      <c r="AR97" s="19" t="s">
        <v>157</v>
      </c>
      <c r="AT97" s="19" t="s">
        <v>152</v>
      </c>
      <c r="AU97" s="19" t="s">
        <v>81</v>
      </c>
      <c r="AY97" s="19" t="s">
        <v>150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19" t="s">
        <v>74</v>
      </c>
      <c r="BK97" s="205">
        <f>ROUND(I97*H97,2)</f>
        <v>0</v>
      </c>
      <c r="BL97" s="19" t="s">
        <v>157</v>
      </c>
      <c r="BM97" s="19" t="s">
        <v>599</v>
      </c>
    </row>
    <row r="98" spans="2:65" s="11" customFormat="1" ht="29.85" customHeight="1" x14ac:dyDescent="0.3">
      <c r="B98" s="177"/>
      <c r="C98" s="178"/>
      <c r="D98" s="191" t="s">
        <v>69</v>
      </c>
      <c r="E98" s="192" t="s">
        <v>195</v>
      </c>
      <c r="F98" s="192" t="s">
        <v>245</v>
      </c>
      <c r="G98" s="178"/>
      <c r="H98" s="178"/>
      <c r="I98" s="181"/>
      <c r="J98" s="193">
        <f>BK98</f>
        <v>0</v>
      </c>
      <c r="K98" s="178"/>
      <c r="L98" s="183"/>
      <c r="M98" s="184"/>
      <c r="N98" s="185"/>
      <c r="O98" s="185"/>
      <c r="P98" s="186">
        <f>SUM(P99:P114)</f>
        <v>0</v>
      </c>
      <c r="Q98" s="185"/>
      <c r="R98" s="186">
        <f>SUM(R99:R114)</f>
        <v>0</v>
      </c>
      <c r="S98" s="185"/>
      <c r="T98" s="187">
        <f>SUM(T99:T114)</f>
        <v>0</v>
      </c>
      <c r="AR98" s="188" t="s">
        <v>74</v>
      </c>
      <c r="AT98" s="189" t="s">
        <v>69</v>
      </c>
      <c r="AU98" s="189" t="s">
        <v>74</v>
      </c>
      <c r="AY98" s="188" t="s">
        <v>150</v>
      </c>
      <c r="BK98" s="190">
        <f>SUM(BK99:BK114)</f>
        <v>0</v>
      </c>
    </row>
    <row r="99" spans="2:65" s="1" customFormat="1" ht="31.5" customHeight="1" x14ac:dyDescent="0.3">
      <c r="B99" s="36"/>
      <c r="C99" s="194" t="s">
        <v>85</v>
      </c>
      <c r="D99" s="194" t="s">
        <v>152</v>
      </c>
      <c r="E99" s="195" t="s">
        <v>600</v>
      </c>
      <c r="F99" s="196" t="s">
        <v>601</v>
      </c>
      <c r="G99" s="197" t="s">
        <v>166</v>
      </c>
      <c r="H99" s="198">
        <v>350059.68</v>
      </c>
      <c r="I99" s="199"/>
      <c r="J99" s="200">
        <f>ROUND(I99*H99,2)</f>
        <v>0</v>
      </c>
      <c r="K99" s="196" t="s">
        <v>19</v>
      </c>
      <c r="L99" s="56"/>
      <c r="M99" s="201" t="s">
        <v>19</v>
      </c>
      <c r="N99" s="202" t="s">
        <v>41</v>
      </c>
      <c r="O99" s="37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AR99" s="19" t="s">
        <v>157</v>
      </c>
      <c r="AT99" s="19" t="s">
        <v>152</v>
      </c>
      <c r="AU99" s="19" t="s">
        <v>81</v>
      </c>
      <c r="AY99" s="19" t="s">
        <v>150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9" t="s">
        <v>74</v>
      </c>
      <c r="BK99" s="205">
        <f>ROUND(I99*H99,2)</f>
        <v>0</v>
      </c>
      <c r="BL99" s="19" t="s">
        <v>157</v>
      </c>
      <c r="BM99" s="19" t="s">
        <v>602</v>
      </c>
    </row>
    <row r="100" spans="2:65" s="12" customFormat="1" ht="13.5" x14ac:dyDescent="0.3">
      <c r="B100" s="206"/>
      <c r="C100" s="207"/>
      <c r="D100" s="208" t="s">
        <v>159</v>
      </c>
      <c r="E100" s="209" t="s">
        <v>19</v>
      </c>
      <c r="F100" s="210" t="s">
        <v>603</v>
      </c>
      <c r="G100" s="207"/>
      <c r="H100" s="211" t="s">
        <v>19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159</v>
      </c>
      <c r="AU100" s="217" t="s">
        <v>81</v>
      </c>
      <c r="AV100" s="12" t="s">
        <v>74</v>
      </c>
      <c r="AW100" s="12" t="s">
        <v>34</v>
      </c>
      <c r="AX100" s="12" t="s">
        <v>70</v>
      </c>
      <c r="AY100" s="217" t="s">
        <v>150</v>
      </c>
    </row>
    <row r="101" spans="2:65" s="13" customFormat="1" ht="13.5" x14ac:dyDescent="0.3">
      <c r="B101" s="218"/>
      <c r="C101" s="219"/>
      <c r="D101" s="229" t="s">
        <v>159</v>
      </c>
      <c r="E101" s="230" t="s">
        <v>19</v>
      </c>
      <c r="F101" s="231" t="s">
        <v>604</v>
      </c>
      <c r="G101" s="219"/>
      <c r="H101" s="232">
        <v>350059.68</v>
      </c>
      <c r="I101" s="223"/>
      <c r="J101" s="219"/>
      <c r="K101" s="219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159</v>
      </c>
      <c r="AU101" s="228" t="s">
        <v>81</v>
      </c>
      <c r="AV101" s="13" t="s">
        <v>81</v>
      </c>
      <c r="AW101" s="13" t="s">
        <v>34</v>
      </c>
      <c r="AX101" s="13" t="s">
        <v>74</v>
      </c>
      <c r="AY101" s="228" t="s">
        <v>150</v>
      </c>
    </row>
    <row r="102" spans="2:65" s="1" customFormat="1" ht="22.5" customHeight="1" x14ac:dyDescent="0.3">
      <c r="B102" s="36"/>
      <c r="C102" s="194" t="s">
        <v>157</v>
      </c>
      <c r="D102" s="194" t="s">
        <v>152</v>
      </c>
      <c r="E102" s="195" t="s">
        <v>605</v>
      </c>
      <c r="F102" s="196" t="s">
        <v>606</v>
      </c>
      <c r="G102" s="197" t="s">
        <v>166</v>
      </c>
      <c r="H102" s="198">
        <v>1458.5820000000001</v>
      </c>
      <c r="I102" s="199"/>
      <c r="J102" s="200">
        <f>ROUND(I102*H102,2)</f>
        <v>0</v>
      </c>
      <c r="K102" s="196" t="s">
        <v>19</v>
      </c>
      <c r="L102" s="56"/>
      <c r="M102" s="201" t="s">
        <v>19</v>
      </c>
      <c r="N102" s="202" t="s">
        <v>41</v>
      </c>
      <c r="O102" s="37"/>
      <c r="P102" s="203">
        <f>O102*H102</f>
        <v>0</v>
      </c>
      <c r="Q102" s="203">
        <v>0</v>
      </c>
      <c r="R102" s="203">
        <f>Q102*H102</f>
        <v>0</v>
      </c>
      <c r="S102" s="203">
        <v>0</v>
      </c>
      <c r="T102" s="204">
        <f>S102*H102</f>
        <v>0</v>
      </c>
      <c r="AR102" s="19" t="s">
        <v>157</v>
      </c>
      <c r="AT102" s="19" t="s">
        <v>152</v>
      </c>
      <c r="AU102" s="19" t="s">
        <v>81</v>
      </c>
      <c r="AY102" s="19" t="s">
        <v>150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9" t="s">
        <v>74</v>
      </c>
      <c r="BK102" s="205">
        <f>ROUND(I102*H102,2)</f>
        <v>0</v>
      </c>
      <c r="BL102" s="19" t="s">
        <v>157</v>
      </c>
      <c r="BM102" s="19" t="s">
        <v>607</v>
      </c>
    </row>
    <row r="103" spans="2:65" s="12" customFormat="1" ht="13.5" x14ac:dyDescent="0.3">
      <c r="B103" s="206"/>
      <c r="C103" s="207"/>
      <c r="D103" s="208" t="s">
        <v>159</v>
      </c>
      <c r="E103" s="209" t="s">
        <v>19</v>
      </c>
      <c r="F103" s="210" t="s">
        <v>608</v>
      </c>
      <c r="G103" s="207"/>
      <c r="H103" s="211" t="s">
        <v>19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159</v>
      </c>
      <c r="AU103" s="217" t="s">
        <v>81</v>
      </c>
      <c r="AV103" s="12" t="s">
        <v>74</v>
      </c>
      <c r="AW103" s="12" t="s">
        <v>34</v>
      </c>
      <c r="AX103" s="12" t="s">
        <v>70</v>
      </c>
      <c r="AY103" s="217" t="s">
        <v>150</v>
      </c>
    </row>
    <row r="104" spans="2:65" s="13" customFormat="1" ht="13.5" x14ac:dyDescent="0.3">
      <c r="B104" s="218"/>
      <c r="C104" s="219"/>
      <c r="D104" s="229" t="s">
        <v>159</v>
      </c>
      <c r="E104" s="230" t="s">
        <v>19</v>
      </c>
      <c r="F104" s="231" t="s">
        <v>259</v>
      </c>
      <c r="G104" s="219"/>
      <c r="H104" s="232">
        <v>1458.5820000000001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159</v>
      </c>
      <c r="AU104" s="228" t="s">
        <v>81</v>
      </c>
      <c r="AV104" s="13" t="s">
        <v>81</v>
      </c>
      <c r="AW104" s="13" t="s">
        <v>34</v>
      </c>
      <c r="AX104" s="13" t="s">
        <v>74</v>
      </c>
      <c r="AY104" s="228" t="s">
        <v>150</v>
      </c>
    </row>
    <row r="105" spans="2:65" s="1" customFormat="1" ht="22.5" customHeight="1" x14ac:dyDescent="0.3">
      <c r="B105" s="36"/>
      <c r="C105" s="194" t="s">
        <v>178</v>
      </c>
      <c r="D105" s="194" t="s">
        <v>152</v>
      </c>
      <c r="E105" s="195" t="s">
        <v>609</v>
      </c>
      <c r="F105" s="196" t="s">
        <v>610</v>
      </c>
      <c r="G105" s="197" t="s">
        <v>166</v>
      </c>
      <c r="H105" s="198">
        <v>350059.68</v>
      </c>
      <c r="I105" s="199"/>
      <c r="J105" s="200">
        <f>ROUND(I105*H105,2)</f>
        <v>0</v>
      </c>
      <c r="K105" s="196" t="s">
        <v>19</v>
      </c>
      <c r="L105" s="56"/>
      <c r="M105" s="201" t="s">
        <v>19</v>
      </c>
      <c r="N105" s="202" t="s">
        <v>41</v>
      </c>
      <c r="O105" s="37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AR105" s="19" t="s">
        <v>157</v>
      </c>
      <c r="AT105" s="19" t="s">
        <v>152</v>
      </c>
      <c r="AU105" s="19" t="s">
        <v>81</v>
      </c>
      <c r="AY105" s="19" t="s">
        <v>150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9" t="s">
        <v>74</v>
      </c>
      <c r="BK105" s="205">
        <f>ROUND(I105*H105,2)</f>
        <v>0</v>
      </c>
      <c r="BL105" s="19" t="s">
        <v>157</v>
      </c>
      <c r="BM105" s="19" t="s">
        <v>611</v>
      </c>
    </row>
    <row r="106" spans="2:65" s="12" customFormat="1" ht="13.5" x14ac:dyDescent="0.3">
      <c r="B106" s="206"/>
      <c r="C106" s="207"/>
      <c r="D106" s="208" t="s">
        <v>159</v>
      </c>
      <c r="E106" s="209" t="s">
        <v>19</v>
      </c>
      <c r="F106" s="210" t="s">
        <v>608</v>
      </c>
      <c r="G106" s="207"/>
      <c r="H106" s="211" t="s">
        <v>19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159</v>
      </c>
      <c r="AU106" s="217" t="s">
        <v>81</v>
      </c>
      <c r="AV106" s="12" t="s">
        <v>74</v>
      </c>
      <c r="AW106" s="12" t="s">
        <v>34</v>
      </c>
      <c r="AX106" s="12" t="s">
        <v>70</v>
      </c>
      <c r="AY106" s="217" t="s">
        <v>150</v>
      </c>
    </row>
    <row r="107" spans="2:65" s="13" customFormat="1" ht="13.5" x14ac:dyDescent="0.3">
      <c r="B107" s="218"/>
      <c r="C107" s="219"/>
      <c r="D107" s="229" t="s">
        <v>159</v>
      </c>
      <c r="E107" s="230" t="s">
        <v>19</v>
      </c>
      <c r="F107" s="231" t="s">
        <v>604</v>
      </c>
      <c r="G107" s="219"/>
      <c r="H107" s="232">
        <v>350059.68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159</v>
      </c>
      <c r="AU107" s="228" t="s">
        <v>81</v>
      </c>
      <c r="AV107" s="13" t="s">
        <v>81</v>
      </c>
      <c r="AW107" s="13" t="s">
        <v>34</v>
      </c>
      <c r="AX107" s="13" t="s">
        <v>74</v>
      </c>
      <c r="AY107" s="228" t="s">
        <v>150</v>
      </c>
    </row>
    <row r="108" spans="2:65" s="1" customFormat="1" ht="22.5" customHeight="1" x14ac:dyDescent="0.3">
      <c r="B108" s="36"/>
      <c r="C108" s="194" t="s">
        <v>162</v>
      </c>
      <c r="D108" s="194" t="s">
        <v>152</v>
      </c>
      <c r="E108" s="195" t="s">
        <v>612</v>
      </c>
      <c r="F108" s="196" t="s">
        <v>613</v>
      </c>
      <c r="G108" s="197" t="s">
        <v>166</v>
      </c>
      <c r="H108" s="198">
        <v>1458.5820000000001</v>
      </c>
      <c r="I108" s="199"/>
      <c r="J108" s="200">
        <f>ROUND(I108*H108,2)</f>
        <v>0</v>
      </c>
      <c r="K108" s="196" t="s">
        <v>19</v>
      </c>
      <c r="L108" s="56"/>
      <c r="M108" s="201" t="s">
        <v>19</v>
      </c>
      <c r="N108" s="202" t="s">
        <v>41</v>
      </c>
      <c r="O108" s="37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AR108" s="19" t="s">
        <v>157</v>
      </c>
      <c r="AT108" s="19" t="s">
        <v>152</v>
      </c>
      <c r="AU108" s="19" t="s">
        <v>81</v>
      </c>
      <c r="AY108" s="19" t="s">
        <v>150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9" t="s">
        <v>74</v>
      </c>
      <c r="BK108" s="205">
        <f>ROUND(I108*H108,2)</f>
        <v>0</v>
      </c>
      <c r="BL108" s="19" t="s">
        <v>157</v>
      </c>
      <c r="BM108" s="19" t="s">
        <v>614</v>
      </c>
    </row>
    <row r="109" spans="2:65" s="12" customFormat="1" ht="13.5" x14ac:dyDescent="0.3">
      <c r="B109" s="206"/>
      <c r="C109" s="207"/>
      <c r="D109" s="208" t="s">
        <v>159</v>
      </c>
      <c r="E109" s="209" t="s">
        <v>19</v>
      </c>
      <c r="F109" s="210" t="s">
        <v>615</v>
      </c>
      <c r="G109" s="207"/>
      <c r="H109" s="211" t="s">
        <v>19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159</v>
      </c>
      <c r="AU109" s="217" t="s">
        <v>81</v>
      </c>
      <c r="AV109" s="12" t="s">
        <v>74</v>
      </c>
      <c r="AW109" s="12" t="s">
        <v>34</v>
      </c>
      <c r="AX109" s="12" t="s">
        <v>70</v>
      </c>
      <c r="AY109" s="217" t="s">
        <v>150</v>
      </c>
    </row>
    <row r="110" spans="2:65" s="13" customFormat="1" ht="13.5" x14ac:dyDescent="0.3">
      <c r="B110" s="218"/>
      <c r="C110" s="219"/>
      <c r="D110" s="229" t="s">
        <v>159</v>
      </c>
      <c r="E110" s="230" t="s">
        <v>19</v>
      </c>
      <c r="F110" s="231" t="s">
        <v>259</v>
      </c>
      <c r="G110" s="219"/>
      <c r="H110" s="232">
        <v>1458.5820000000001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159</v>
      </c>
      <c r="AU110" s="228" t="s">
        <v>81</v>
      </c>
      <c r="AV110" s="13" t="s">
        <v>81</v>
      </c>
      <c r="AW110" s="13" t="s">
        <v>34</v>
      </c>
      <c r="AX110" s="13" t="s">
        <v>74</v>
      </c>
      <c r="AY110" s="228" t="s">
        <v>150</v>
      </c>
    </row>
    <row r="111" spans="2:65" s="1" customFormat="1" ht="22.5" customHeight="1" x14ac:dyDescent="0.3">
      <c r="B111" s="36"/>
      <c r="C111" s="194" t="s">
        <v>187</v>
      </c>
      <c r="D111" s="194" t="s">
        <v>152</v>
      </c>
      <c r="E111" s="195" t="s">
        <v>616</v>
      </c>
      <c r="F111" s="196" t="s">
        <v>617</v>
      </c>
      <c r="G111" s="197" t="s">
        <v>166</v>
      </c>
      <c r="H111" s="198">
        <v>750</v>
      </c>
      <c r="I111" s="199"/>
      <c r="J111" s="200">
        <f>ROUND(I111*H111,2)</f>
        <v>0</v>
      </c>
      <c r="K111" s="196" t="s">
        <v>19</v>
      </c>
      <c r="L111" s="56"/>
      <c r="M111" s="201" t="s">
        <v>19</v>
      </c>
      <c r="N111" s="202" t="s">
        <v>41</v>
      </c>
      <c r="O111" s="37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AR111" s="19" t="s">
        <v>157</v>
      </c>
      <c r="AT111" s="19" t="s">
        <v>152</v>
      </c>
      <c r="AU111" s="19" t="s">
        <v>81</v>
      </c>
      <c r="AY111" s="19" t="s">
        <v>150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9" t="s">
        <v>74</v>
      </c>
      <c r="BK111" s="205">
        <f>ROUND(I111*H111,2)</f>
        <v>0</v>
      </c>
      <c r="BL111" s="19" t="s">
        <v>157</v>
      </c>
      <c r="BM111" s="19" t="s">
        <v>618</v>
      </c>
    </row>
    <row r="112" spans="2:65" s="13" customFormat="1" ht="13.5" x14ac:dyDescent="0.3">
      <c r="B112" s="218"/>
      <c r="C112" s="219"/>
      <c r="D112" s="229" t="s">
        <v>159</v>
      </c>
      <c r="E112" s="230" t="s">
        <v>19</v>
      </c>
      <c r="F112" s="231" t="s">
        <v>619</v>
      </c>
      <c r="G112" s="219"/>
      <c r="H112" s="232">
        <v>750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159</v>
      </c>
      <c r="AU112" s="228" t="s">
        <v>81</v>
      </c>
      <c r="AV112" s="13" t="s">
        <v>81</v>
      </c>
      <c r="AW112" s="13" t="s">
        <v>34</v>
      </c>
      <c r="AX112" s="13" t="s">
        <v>74</v>
      </c>
      <c r="AY112" s="228" t="s">
        <v>150</v>
      </c>
    </row>
    <row r="113" spans="2:65" s="1" customFormat="1" ht="31.5" customHeight="1" x14ac:dyDescent="0.3">
      <c r="B113" s="36"/>
      <c r="C113" s="194" t="s">
        <v>191</v>
      </c>
      <c r="D113" s="194" t="s">
        <v>152</v>
      </c>
      <c r="E113" s="195" t="s">
        <v>274</v>
      </c>
      <c r="F113" s="196" t="s">
        <v>620</v>
      </c>
      <c r="G113" s="197" t="s">
        <v>206</v>
      </c>
      <c r="H113" s="198">
        <v>1</v>
      </c>
      <c r="I113" s="199"/>
      <c r="J113" s="200">
        <f>ROUND(I113*H113,2)</f>
        <v>0</v>
      </c>
      <c r="K113" s="196" t="s">
        <v>19</v>
      </c>
      <c r="L113" s="56"/>
      <c r="M113" s="201" t="s">
        <v>19</v>
      </c>
      <c r="N113" s="202" t="s">
        <v>41</v>
      </c>
      <c r="O113" s="37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AR113" s="19" t="s">
        <v>157</v>
      </c>
      <c r="AT113" s="19" t="s">
        <v>152</v>
      </c>
      <c r="AU113" s="19" t="s">
        <v>81</v>
      </c>
      <c r="AY113" s="19" t="s">
        <v>150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9" t="s">
        <v>74</v>
      </c>
      <c r="BK113" s="205">
        <f>ROUND(I113*H113,2)</f>
        <v>0</v>
      </c>
      <c r="BL113" s="19" t="s">
        <v>157</v>
      </c>
      <c r="BM113" s="19" t="s">
        <v>621</v>
      </c>
    </row>
    <row r="114" spans="2:65" s="13" customFormat="1" ht="13.5" x14ac:dyDescent="0.3">
      <c r="B114" s="218"/>
      <c r="C114" s="219"/>
      <c r="D114" s="208" t="s">
        <v>159</v>
      </c>
      <c r="E114" s="220" t="s">
        <v>19</v>
      </c>
      <c r="F114" s="221" t="s">
        <v>74</v>
      </c>
      <c r="G114" s="219"/>
      <c r="H114" s="222">
        <v>1</v>
      </c>
      <c r="I114" s="223"/>
      <c r="J114" s="219"/>
      <c r="K114" s="219"/>
      <c r="L114" s="224"/>
      <c r="M114" s="270"/>
      <c r="N114" s="271"/>
      <c r="O114" s="271"/>
      <c r="P114" s="271"/>
      <c r="Q114" s="271"/>
      <c r="R114" s="271"/>
      <c r="S114" s="271"/>
      <c r="T114" s="272"/>
      <c r="AT114" s="228" t="s">
        <v>159</v>
      </c>
      <c r="AU114" s="228" t="s">
        <v>81</v>
      </c>
      <c r="AV114" s="13" t="s">
        <v>81</v>
      </c>
      <c r="AW114" s="13" t="s">
        <v>34</v>
      </c>
      <c r="AX114" s="13" t="s">
        <v>74</v>
      </c>
      <c r="AY114" s="228" t="s">
        <v>150</v>
      </c>
    </row>
    <row r="115" spans="2:65" s="1" customFormat="1" ht="6.95" customHeight="1" x14ac:dyDescent="0.3">
      <c r="B115" s="51"/>
      <c r="C115" s="52"/>
      <c r="D115" s="52"/>
      <c r="E115" s="52"/>
      <c r="F115" s="52"/>
      <c r="G115" s="52"/>
      <c r="H115" s="52"/>
      <c r="I115" s="138"/>
      <c r="J115" s="52"/>
      <c r="K115" s="52"/>
      <c r="L115" s="56"/>
    </row>
  </sheetData>
  <sheetProtection algorithmName="SHA-512" hashValue="B8sGMFTB4qvaaBUSfEqoEV0r/geiTgPusRw3hd/jKWVGfS0lF/G2FKM+rI5K2ptpoWJvuiB0H3Ew5idbAvncPw==" saltValue="AkjyOi4XzRv+iCPPwnO6Pw==" spinCount="100000" sheet="1" objects="1" scenarios="1" formatColumns="0" formatRows="0" sort="0" autoFilter="0"/>
  <autoFilter ref="C91:K91"/>
  <mergeCells count="15">
    <mergeCell ref="E82:H82"/>
    <mergeCell ref="E80:H80"/>
    <mergeCell ref="E84:H84"/>
    <mergeCell ref="G1:H1"/>
    <mergeCell ref="L2:V2"/>
    <mergeCell ref="E49:H49"/>
    <mergeCell ref="E53:H53"/>
    <mergeCell ref="E51:H51"/>
    <mergeCell ref="E55:H55"/>
    <mergeCell ref="E78:H78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9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4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7"/>
      <c r="B1" s="331"/>
      <c r="C1" s="331"/>
      <c r="D1" s="330" t="s">
        <v>1</v>
      </c>
      <c r="E1" s="331"/>
      <c r="F1" s="332" t="s">
        <v>1083</v>
      </c>
      <c r="G1" s="337" t="s">
        <v>1084</v>
      </c>
      <c r="H1" s="337"/>
      <c r="I1" s="338"/>
      <c r="J1" s="332" t="s">
        <v>1085</v>
      </c>
      <c r="K1" s="330" t="s">
        <v>107</v>
      </c>
      <c r="L1" s="332" t="s">
        <v>1086</v>
      </c>
      <c r="M1" s="332"/>
      <c r="N1" s="332"/>
      <c r="O1" s="332"/>
      <c r="P1" s="332"/>
      <c r="Q1" s="332"/>
      <c r="R1" s="332"/>
      <c r="S1" s="332"/>
      <c r="T1" s="332"/>
      <c r="U1" s="328"/>
      <c r="V1" s="328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9" t="s">
        <v>94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115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108</v>
      </c>
      <c r="E4" s="24"/>
      <c r="F4" s="24"/>
      <c r="G4" s="24"/>
      <c r="H4" s="24"/>
      <c r="I4" s="116"/>
      <c r="J4" s="24"/>
      <c r="K4" s="26"/>
      <c r="M4" s="27" t="s">
        <v>10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116"/>
      <c r="J5" s="24"/>
      <c r="K5" s="26"/>
    </row>
    <row r="6" spans="1:70" x14ac:dyDescent="0.3">
      <c r="B6" s="23"/>
      <c r="C6" s="24"/>
      <c r="D6" s="32" t="s">
        <v>16</v>
      </c>
      <c r="E6" s="24"/>
      <c r="F6" s="24"/>
      <c r="G6" s="24"/>
      <c r="H6" s="24"/>
      <c r="I6" s="116"/>
      <c r="J6" s="24"/>
      <c r="K6" s="26"/>
    </row>
    <row r="7" spans="1:70" ht="22.5" customHeight="1" x14ac:dyDescent="0.3">
      <c r="B7" s="23"/>
      <c r="C7" s="24"/>
      <c r="D7" s="24"/>
      <c r="E7" s="321" t="str">
        <f>'Rekapitulace stavby'!K6</f>
        <v>Chrudimská beseda 85 - oprava fasády Chrudim-I.etapa</v>
      </c>
      <c r="F7" s="282"/>
      <c r="G7" s="282"/>
      <c r="H7" s="282"/>
      <c r="I7" s="116"/>
      <c r="J7" s="24"/>
      <c r="K7" s="26"/>
    </row>
    <row r="8" spans="1:70" x14ac:dyDescent="0.3">
      <c r="B8" s="23"/>
      <c r="C8" s="24"/>
      <c r="D8" s="32" t="s">
        <v>109</v>
      </c>
      <c r="E8" s="24"/>
      <c r="F8" s="24"/>
      <c r="G8" s="24"/>
      <c r="H8" s="24"/>
      <c r="I8" s="116"/>
      <c r="J8" s="24"/>
      <c r="K8" s="26"/>
    </row>
    <row r="9" spans="1:70" ht="22.5" customHeight="1" x14ac:dyDescent="0.3">
      <c r="B9" s="23"/>
      <c r="C9" s="24"/>
      <c r="D9" s="24"/>
      <c r="E9" s="321" t="s">
        <v>110</v>
      </c>
      <c r="F9" s="282"/>
      <c r="G9" s="282"/>
      <c r="H9" s="282"/>
      <c r="I9" s="116"/>
      <c r="J9" s="24"/>
      <c r="K9" s="26"/>
    </row>
    <row r="10" spans="1:70" x14ac:dyDescent="0.3">
      <c r="B10" s="23"/>
      <c r="C10" s="24"/>
      <c r="D10" s="32" t="s">
        <v>111</v>
      </c>
      <c r="E10" s="24"/>
      <c r="F10" s="24"/>
      <c r="G10" s="24"/>
      <c r="H10" s="24"/>
      <c r="I10" s="116"/>
      <c r="J10" s="24"/>
      <c r="K10" s="26"/>
    </row>
    <row r="11" spans="1:70" s="1" customFormat="1" ht="22.5" customHeight="1" x14ac:dyDescent="0.3">
      <c r="B11" s="36"/>
      <c r="C11" s="37"/>
      <c r="D11" s="37"/>
      <c r="E11" s="322" t="s">
        <v>590</v>
      </c>
      <c r="F11" s="289"/>
      <c r="G11" s="289"/>
      <c r="H11" s="289"/>
      <c r="I11" s="117"/>
      <c r="J11" s="37"/>
      <c r="K11" s="40"/>
    </row>
    <row r="12" spans="1:70" s="1" customFormat="1" x14ac:dyDescent="0.3">
      <c r="B12" s="36"/>
      <c r="C12" s="37"/>
      <c r="D12" s="32" t="s">
        <v>113</v>
      </c>
      <c r="E12" s="37"/>
      <c r="F12" s="37"/>
      <c r="G12" s="37"/>
      <c r="H12" s="37"/>
      <c r="I12" s="117"/>
      <c r="J12" s="37"/>
      <c r="K12" s="40"/>
    </row>
    <row r="13" spans="1:70" s="1" customFormat="1" ht="36.950000000000003" customHeight="1" x14ac:dyDescent="0.3">
      <c r="B13" s="36"/>
      <c r="C13" s="37"/>
      <c r="D13" s="37"/>
      <c r="E13" s="323" t="s">
        <v>622</v>
      </c>
      <c r="F13" s="289"/>
      <c r="G13" s="289"/>
      <c r="H13" s="289"/>
      <c r="I13" s="117"/>
      <c r="J13" s="37"/>
      <c r="K13" s="40"/>
    </row>
    <row r="14" spans="1:70" s="1" customFormat="1" ht="13.5" x14ac:dyDescent="0.3">
      <c r="B14" s="36"/>
      <c r="C14" s="37"/>
      <c r="D14" s="37"/>
      <c r="E14" s="37"/>
      <c r="F14" s="37"/>
      <c r="G14" s="37"/>
      <c r="H14" s="37"/>
      <c r="I14" s="117"/>
      <c r="J14" s="37"/>
      <c r="K14" s="40"/>
    </row>
    <row r="15" spans="1:70" s="1" customFormat="1" ht="14.45" customHeight="1" x14ac:dyDescent="0.3">
      <c r="B15" s="36"/>
      <c r="C15" s="37"/>
      <c r="D15" s="32" t="s">
        <v>18</v>
      </c>
      <c r="E15" s="37"/>
      <c r="F15" s="30" t="s">
        <v>19</v>
      </c>
      <c r="G15" s="37"/>
      <c r="H15" s="37"/>
      <c r="I15" s="118" t="s">
        <v>20</v>
      </c>
      <c r="J15" s="30" t="s">
        <v>19</v>
      </c>
      <c r="K15" s="40"/>
    </row>
    <row r="16" spans="1:70" s="1" customFormat="1" ht="14.45" customHeight="1" x14ac:dyDescent="0.3">
      <c r="B16" s="36"/>
      <c r="C16" s="37"/>
      <c r="D16" s="32" t="s">
        <v>21</v>
      </c>
      <c r="E16" s="37"/>
      <c r="F16" s="30" t="s">
        <v>22</v>
      </c>
      <c r="G16" s="37"/>
      <c r="H16" s="37"/>
      <c r="I16" s="118" t="s">
        <v>23</v>
      </c>
      <c r="J16" s="119" t="str">
        <f>'Rekapitulace stavby'!AN8</f>
        <v>29.9.2016</v>
      </c>
      <c r="K16" s="40"/>
    </row>
    <row r="17" spans="2:11" s="1" customFormat="1" ht="10.9" customHeight="1" x14ac:dyDescent="0.3">
      <c r="B17" s="36"/>
      <c r="C17" s="37"/>
      <c r="D17" s="37"/>
      <c r="E17" s="37"/>
      <c r="F17" s="37"/>
      <c r="G17" s="37"/>
      <c r="H17" s="37"/>
      <c r="I17" s="117"/>
      <c r="J17" s="37"/>
      <c r="K17" s="40"/>
    </row>
    <row r="18" spans="2:11" s="1" customFormat="1" ht="14.45" customHeight="1" x14ac:dyDescent="0.3">
      <c r="B18" s="36"/>
      <c r="C18" s="37"/>
      <c r="D18" s="32" t="s">
        <v>25</v>
      </c>
      <c r="E18" s="37"/>
      <c r="F18" s="37"/>
      <c r="G18" s="37"/>
      <c r="H18" s="37"/>
      <c r="I18" s="118" t="s">
        <v>26</v>
      </c>
      <c r="J18" s="30" t="s">
        <v>19</v>
      </c>
      <c r="K18" s="40"/>
    </row>
    <row r="19" spans="2:11" s="1" customFormat="1" ht="18" customHeight="1" x14ac:dyDescent="0.3">
      <c r="B19" s="36"/>
      <c r="C19" s="37"/>
      <c r="D19" s="37"/>
      <c r="E19" s="30" t="s">
        <v>28</v>
      </c>
      <c r="F19" s="37"/>
      <c r="G19" s="37"/>
      <c r="H19" s="37"/>
      <c r="I19" s="118" t="s">
        <v>29</v>
      </c>
      <c r="J19" s="30" t="s">
        <v>19</v>
      </c>
      <c r="K19" s="40"/>
    </row>
    <row r="20" spans="2:11" s="1" customFormat="1" ht="6.95" customHeight="1" x14ac:dyDescent="0.3">
      <c r="B20" s="36"/>
      <c r="C20" s="37"/>
      <c r="D20" s="37"/>
      <c r="E20" s="37"/>
      <c r="F20" s="37"/>
      <c r="G20" s="37"/>
      <c r="H20" s="37"/>
      <c r="I20" s="117"/>
      <c r="J20" s="37"/>
      <c r="K20" s="40"/>
    </row>
    <row r="21" spans="2:11" s="1" customFormat="1" ht="14.45" customHeight="1" x14ac:dyDescent="0.3">
      <c r="B21" s="36"/>
      <c r="C21" s="37"/>
      <c r="D21" s="32" t="s">
        <v>30</v>
      </c>
      <c r="E21" s="37"/>
      <c r="F21" s="37"/>
      <c r="G21" s="37"/>
      <c r="H21" s="37"/>
      <c r="I21" s="118" t="s">
        <v>26</v>
      </c>
      <c r="J21" s="30" t="str">
        <f>IF('Rekapitulace stavby'!AN13="Vyplň údaj","",IF('Rekapitulace stavby'!AN13="","",'Rekapitulace stavby'!AN13))</f>
        <v/>
      </c>
      <c r="K21" s="40"/>
    </row>
    <row r="22" spans="2:11" s="1" customFormat="1" ht="18" customHeight="1" x14ac:dyDescent="0.3">
      <c r="B22" s="36"/>
      <c r="C22" s="37"/>
      <c r="D22" s="37"/>
      <c r="E22" s="30" t="str">
        <f>IF('Rekapitulace stavby'!E14="Vyplň údaj","",IF('Rekapitulace stavby'!E14="","",'Rekapitulace stavby'!E14))</f>
        <v/>
      </c>
      <c r="F22" s="37"/>
      <c r="G22" s="37"/>
      <c r="H22" s="37"/>
      <c r="I22" s="118" t="s">
        <v>29</v>
      </c>
      <c r="J22" s="30" t="str">
        <f>IF('Rekapitulace stavby'!AN14="Vyplň údaj","",IF('Rekapitulace stavby'!AN14="","",'Rekapitulace stavby'!AN14))</f>
        <v/>
      </c>
      <c r="K22" s="40"/>
    </row>
    <row r="23" spans="2:11" s="1" customFormat="1" ht="6.95" customHeight="1" x14ac:dyDescent="0.3">
      <c r="B23" s="36"/>
      <c r="C23" s="37"/>
      <c r="D23" s="37"/>
      <c r="E23" s="37"/>
      <c r="F23" s="37"/>
      <c r="G23" s="37"/>
      <c r="H23" s="37"/>
      <c r="I23" s="117"/>
      <c r="J23" s="37"/>
      <c r="K23" s="40"/>
    </row>
    <row r="24" spans="2:11" s="1" customFormat="1" ht="14.45" customHeight="1" x14ac:dyDescent="0.3">
      <c r="B24" s="36"/>
      <c r="C24" s="37"/>
      <c r="D24" s="32" t="s">
        <v>32</v>
      </c>
      <c r="E24" s="37"/>
      <c r="F24" s="37"/>
      <c r="G24" s="37"/>
      <c r="H24" s="37"/>
      <c r="I24" s="118" t="s">
        <v>26</v>
      </c>
      <c r="J24" s="30" t="s">
        <v>19</v>
      </c>
      <c r="K24" s="40"/>
    </row>
    <row r="25" spans="2:11" s="1" customFormat="1" ht="18" customHeight="1" x14ac:dyDescent="0.3">
      <c r="B25" s="36"/>
      <c r="C25" s="37"/>
      <c r="D25" s="37"/>
      <c r="E25" s="30" t="s">
        <v>33</v>
      </c>
      <c r="F25" s="37"/>
      <c r="G25" s="37"/>
      <c r="H25" s="37"/>
      <c r="I25" s="118" t="s">
        <v>29</v>
      </c>
      <c r="J25" s="30" t="s">
        <v>19</v>
      </c>
      <c r="K25" s="40"/>
    </row>
    <row r="26" spans="2:11" s="1" customFormat="1" ht="6.95" customHeight="1" x14ac:dyDescent="0.3">
      <c r="B26" s="36"/>
      <c r="C26" s="37"/>
      <c r="D26" s="37"/>
      <c r="E26" s="37"/>
      <c r="F26" s="37"/>
      <c r="G26" s="37"/>
      <c r="H26" s="37"/>
      <c r="I26" s="117"/>
      <c r="J26" s="37"/>
      <c r="K26" s="40"/>
    </row>
    <row r="27" spans="2:11" s="1" customFormat="1" ht="14.45" customHeight="1" x14ac:dyDescent="0.3">
      <c r="B27" s="36"/>
      <c r="C27" s="37"/>
      <c r="D27" s="32" t="s">
        <v>35</v>
      </c>
      <c r="E27" s="37"/>
      <c r="F27" s="37"/>
      <c r="G27" s="37"/>
      <c r="H27" s="37"/>
      <c r="I27" s="117"/>
      <c r="J27" s="37"/>
      <c r="K27" s="40"/>
    </row>
    <row r="28" spans="2:11" s="7" customFormat="1" ht="22.5" customHeight="1" x14ac:dyDescent="0.3">
      <c r="B28" s="120"/>
      <c r="C28" s="121"/>
      <c r="D28" s="121"/>
      <c r="E28" s="285" t="s">
        <v>19</v>
      </c>
      <c r="F28" s="324"/>
      <c r="G28" s="324"/>
      <c r="H28" s="324"/>
      <c r="I28" s="122"/>
      <c r="J28" s="121"/>
      <c r="K28" s="123"/>
    </row>
    <row r="29" spans="2:11" s="1" customFormat="1" ht="6.95" customHeight="1" x14ac:dyDescent="0.3">
      <c r="B29" s="36"/>
      <c r="C29" s="37"/>
      <c r="D29" s="37"/>
      <c r="E29" s="37"/>
      <c r="F29" s="37"/>
      <c r="G29" s="37"/>
      <c r="H29" s="37"/>
      <c r="I29" s="117"/>
      <c r="J29" s="37"/>
      <c r="K29" s="40"/>
    </row>
    <row r="30" spans="2:11" s="1" customFormat="1" ht="6.95" customHeight="1" x14ac:dyDescent="0.3">
      <c r="B30" s="36"/>
      <c r="C30" s="37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6"/>
      <c r="C31" s="37"/>
      <c r="D31" s="126" t="s">
        <v>36</v>
      </c>
      <c r="E31" s="37"/>
      <c r="F31" s="37"/>
      <c r="G31" s="37"/>
      <c r="H31" s="37"/>
      <c r="I31" s="117"/>
      <c r="J31" s="127">
        <f>ROUND(J90,2)</f>
        <v>0</v>
      </c>
      <c r="K31" s="40"/>
    </row>
    <row r="32" spans="2:11" s="1" customFormat="1" ht="6.95" customHeight="1" x14ac:dyDescent="0.3">
      <c r="B32" s="36"/>
      <c r="C32" s="37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6"/>
      <c r="C33" s="37"/>
      <c r="D33" s="37"/>
      <c r="E33" s="37"/>
      <c r="F33" s="41" t="s">
        <v>38</v>
      </c>
      <c r="G33" s="37"/>
      <c r="H33" s="37"/>
      <c r="I33" s="128" t="s">
        <v>37</v>
      </c>
      <c r="J33" s="41" t="s">
        <v>39</v>
      </c>
      <c r="K33" s="40"/>
    </row>
    <row r="34" spans="2:11" s="1" customFormat="1" ht="14.45" customHeight="1" x14ac:dyDescent="0.3">
      <c r="B34" s="36"/>
      <c r="C34" s="37"/>
      <c r="D34" s="44" t="s">
        <v>40</v>
      </c>
      <c r="E34" s="44" t="s">
        <v>41</v>
      </c>
      <c r="F34" s="129">
        <f>ROUND(SUM(BE90:BE93), 2)</f>
        <v>0</v>
      </c>
      <c r="G34" s="37"/>
      <c r="H34" s="37"/>
      <c r="I34" s="130">
        <v>0.21</v>
      </c>
      <c r="J34" s="129">
        <f>ROUND(ROUND((SUM(BE90:BE93)), 2)*I34, 2)</f>
        <v>0</v>
      </c>
      <c r="K34" s="40"/>
    </row>
    <row r="35" spans="2:11" s="1" customFormat="1" ht="14.45" customHeight="1" x14ac:dyDescent="0.3">
      <c r="B35" s="36"/>
      <c r="C35" s="37"/>
      <c r="D35" s="37"/>
      <c r="E35" s="44" t="s">
        <v>42</v>
      </c>
      <c r="F35" s="129">
        <f>ROUND(SUM(BF90:BF93), 2)</f>
        <v>0</v>
      </c>
      <c r="G35" s="37"/>
      <c r="H35" s="37"/>
      <c r="I35" s="130">
        <v>0.15</v>
      </c>
      <c r="J35" s="129">
        <f>ROUND(ROUND((SUM(BF90:BF93)), 2)*I35, 2)</f>
        <v>0</v>
      </c>
      <c r="K35" s="40"/>
    </row>
    <row r="36" spans="2:11" s="1" customFormat="1" ht="14.45" hidden="1" customHeight="1" x14ac:dyDescent="0.3">
      <c r="B36" s="36"/>
      <c r="C36" s="37"/>
      <c r="D36" s="37"/>
      <c r="E36" s="44" t="s">
        <v>43</v>
      </c>
      <c r="F36" s="129">
        <f>ROUND(SUM(BG90:BG93), 2)</f>
        <v>0</v>
      </c>
      <c r="G36" s="37"/>
      <c r="H36" s="37"/>
      <c r="I36" s="130">
        <v>0.21</v>
      </c>
      <c r="J36" s="129">
        <v>0</v>
      </c>
      <c r="K36" s="40"/>
    </row>
    <row r="37" spans="2:11" s="1" customFormat="1" ht="14.45" hidden="1" customHeight="1" x14ac:dyDescent="0.3">
      <c r="B37" s="36"/>
      <c r="C37" s="37"/>
      <c r="D37" s="37"/>
      <c r="E37" s="44" t="s">
        <v>44</v>
      </c>
      <c r="F37" s="129">
        <f>ROUND(SUM(BH90:BH93), 2)</f>
        <v>0</v>
      </c>
      <c r="G37" s="37"/>
      <c r="H37" s="37"/>
      <c r="I37" s="130">
        <v>0.15</v>
      </c>
      <c r="J37" s="129">
        <v>0</v>
      </c>
      <c r="K37" s="40"/>
    </row>
    <row r="38" spans="2:11" s="1" customFormat="1" ht="14.45" hidden="1" customHeight="1" x14ac:dyDescent="0.3">
      <c r="B38" s="36"/>
      <c r="C38" s="37"/>
      <c r="D38" s="37"/>
      <c r="E38" s="44" t="s">
        <v>45</v>
      </c>
      <c r="F38" s="129">
        <f>ROUND(SUM(BI90:BI93), 2)</f>
        <v>0</v>
      </c>
      <c r="G38" s="37"/>
      <c r="H38" s="37"/>
      <c r="I38" s="130">
        <v>0</v>
      </c>
      <c r="J38" s="129">
        <v>0</v>
      </c>
      <c r="K38" s="40"/>
    </row>
    <row r="39" spans="2:11" s="1" customFormat="1" ht="6.95" customHeight="1" x14ac:dyDescent="0.3">
      <c r="B39" s="36"/>
      <c r="C39" s="37"/>
      <c r="D39" s="37"/>
      <c r="E39" s="37"/>
      <c r="F39" s="37"/>
      <c r="G39" s="37"/>
      <c r="H39" s="37"/>
      <c r="I39" s="117"/>
      <c r="J39" s="37"/>
      <c r="K39" s="40"/>
    </row>
    <row r="40" spans="2:11" s="1" customFormat="1" ht="25.35" customHeight="1" x14ac:dyDescent="0.3">
      <c r="B40" s="36"/>
      <c r="C40" s="131"/>
      <c r="D40" s="132" t="s">
        <v>46</v>
      </c>
      <c r="E40" s="74"/>
      <c r="F40" s="74"/>
      <c r="G40" s="133" t="s">
        <v>47</v>
      </c>
      <c r="H40" s="134" t="s">
        <v>48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1"/>
      <c r="C41" s="52"/>
      <c r="D41" s="52"/>
      <c r="E41" s="52"/>
      <c r="F41" s="52"/>
      <c r="G41" s="52"/>
      <c r="H41" s="52"/>
      <c r="I41" s="138"/>
      <c r="J41" s="52"/>
      <c r="K41" s="53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6"/>
      <c r="C46" s="25" t="s">
        <v>115</v>
      </c>
      <c r="D46" s="37"/>
      <c r="E46" s="37"/>
      <c r="F46" s="37"/>
      <c r="G46" s="37"/>
      <c r="H46" s="37"/>
      <c r="I46" s="117"/>
      <c r="J46" s="37"/>
      <c r="K46" s="40"/>
    </row>
    <row r="47" spans="2:11" s="1" customFormat="1" ht="6.95" customHeight="1" x14ac:dyDescent="0.3">
      <c r="B47" s="36"/>
      <c r="C47" s="37"/>
      <c r="D47" s="37"/>
      <c r="E47" s="37"/>
      <c r="F47" s="37"/>
      <c r="G47" s="37"/>
      <c r="H47" s="37"/>
      <c r="I47" s="117"/>
      <c r="J47" s="37"/>
      <c r="K47" s="40"/>
    </row>
    <row r="48" spans="2:11" s="1" customFormat="1" ht="14.45" customHeight="1" x14ac:dyDescent="0.3">
      <c r="B48" s="36"/>
      <c r="C48" s="32" t="s">
        <v>16</v>
      </c>
      <c r="D48" s="37"/>
      <c r="E48" s="37"/>
      <c r="F48" s="37"/>
      <c r="G48" s="37"/>
      <c r="H48" s="37"/>
      <c r="I48" s="117"/>
      <c r="J48" s="37"/>
      <c r="K48" s="40"/>
    </row>
    <row r="49" spans="2:47" s="1" customFormat="1" ht="22.5" customHeight="1" x14ac:dyDescent="0.3">
      <c r="B49" s="36"/>
      <c r="C49" s="37"/>
      <c r="D49" s="37"/>
      <c r="E49" s="321" t="str">
        <f>E7</f>
        <v>Chrudimská beseda 85 - oprava fasády Chrudim-I.etapa</v>
      </c>
      <c r="F49" s="289"/>
      <c r="G49" s="289"/>
      <c r="H49" s="289"/>
      <c r="I49" s="117"/>
      <c r="J49" s="37"/>
      <c r="K49" s="40"/>
    </row>
    <row r="50" spans="2:47" x14ac:dyDescent="0.3">
      <c r="B50" s="23"/>
      <c r="C50" s="32" t="s">
        <v>109</v>
      </c>
      <c r="D50" s="24"/>
      <c r="E50" s="24"/>
      <c r="F50" s="24"/>
      <c r="G50" s="24"/>
      <c r="H50" s="24"/>
      <c r="I50" s="116"/>
      <c r="J50" s="24"/>
      <c r="K50" s="26"/>
    </row>
    <row r="51" spans="2:47" ht="22.5" customHeight="1" x14ac:dyDescent="0.3">
      <c r="B51" s="23"/>
      <c r="C51" s="24"/>
      <c r="D51" s="24"/>
      <c r="E51" s="321" t="s">
        <v>110</v>
      </c>
      <c r="F51" s="282"/>
      <c r="G51" s="282"/>
      <c r="H51" s="282"/>
      <c r="I51" s="116"/>
      <c r="J51" s="24"/>
      <c r="K51" s="26"/>
    </row>
    <row r="52" spans="2:47" x14ac:dyDescent="0.3">
      <c r="B52" s="23"/>
      <c r="C52" s="32" t="s">
        <v>111</v>
      </c>
      <c r="D52" s="24"/>
      <c r="E52" s="24"/>
      <c r="F52" s="24"/>
      <c r="G52" s="24"/>
      <c r="H52" s="24"/>
      <c r="I52" s="116"/>
      <c r="J52" s="24"/>
      <c r="K52" s="26"/>
    </row>
    <row r="53" spans="2:47" s="1" customFormat="1" ht="22.5" customHeight="1" x14ac:dyDescent="0.3">
      <c r="B53" s="36"/>
      <c r="C53" s="37"/>
      <c r="D53" s="37"/>
      <c r="E53" s="322" t="s">
        <v>590</v>
      </c>
      <c r="F53" s="289"/>
      <c r="G53" s="289"/>
      <c r="H53" s="289"/>
      <c r="I53" s="117"/>
      <c r="J53" s="37"/>
      <c r="K53" s="40"/>
    </row>
    <row r="54" spans="2:47" s="1" customFormat="1" ht="14.45" customHeight="1" x14ac:dyDescent="0.3">
      <c r="B54" s="36"/>
      <c r="C54" s="32" t="s">
        <v>113</v>
      </c>
      <c r="D54" s="37"/>
      <c r="E54" s="37"/>
      <c r="F54" s="37"/>
      <c r="G54" s="37"/>
      <c r="H54" s="37"/>
      <c r="I54" s="117"/>
      <c r="J54" s="37"/>
      <c r="K54" s="40"/>
    </row>
    <row r="55" spans="2:47" s="1" customFormat="1" ht="23.25" customHeight="1" x14ac:dyDescent="0.3">
      <c r="B55" s="36"/>
      <c r="C55" s="37"/>
      <c r="D55" s="37"/>
      <c r="E55" s="323" t="str">
        <f>E13</f>
        <v>2b - Zařízení silnoproudé elektrotechniky a hromosvodu</v>
      </c>
      <c r="F55" s="289"/>
      <c r="G55" s="289"/>
      <c r="H55" s="289"/>
      <c r="I55" s="117"/>
      <c r="J55" s="37"/>
      <c r="K55" s="40"/>
    </row>
    <row r="56" spans="2:47" s="1" customFormat="1" ht="6.95" customHeight="1" x14ac:dyDescent="0.3">
      <c r="B56" s="36"/>
      <c r="C56" s="37"/>
      <c r="D56" s="37"/>
      <c r="E56" s="37"/>
      <c r="F56" s="37"/>
      <c r="G56" s="37"/>
      <c r="H56" s="37"/>
      <c r="I56" s="117"/>
      <c r="J56" s="37"/>
      <c r="K56" s="40"/>
    </row>
    <row r="57" spans="2:47" s="1" customFormat="1" ht="18" customHeight="1" x14ac:dyDescent="0.3">
      <c r="B57" s="36"/>
      <c r="C57" s="32" t="s">
        <v>21</v>
      </c>
      <c r="D57" s="37"/>
      <c r="E57" s="37"/>
      <c r="F57" s="30" t="str">
        <f>F16</f>
        <v>Chrudim</v>
      </c>
      <c r="G57" s="37"/>
      <c r="H57" s="37"/>
      <c r="I57" s="118" t="s">
        <v>23</v>
      </c>
      <c r="J57" s="119" t="str">
        <f>IF(J16="","",J16)</f>
        <v>29.9.2016</v>
      </c>
      <c r="K57" s="40"/>
    </row>
    <row r="58" spans="2:47" s="1" customFormat="1" ht="6.95" customHeight="1" x14ac:dyDescent="0.3">
      <c r="B58" s="36"/>
      <c r="C58" s="37"/>
      <c r="D58" s="37"/>
      <c r="E58" s="37"/>
      <c r="F58" s="37"/>
      <c r="G58" s="37"/>
      <c r="H58" s="37"/>
      <c r="I58" s="117"/>
      <c r="J58" s="37"/>
      <c r="K58" s="40"/>
    </row>
    <row r="59" spans="2:47" s="1" customFormat="1" x14ac:dyDescent="0.3">
      <c r="B59" s="36"/>
      <c r="C59" s="32" t="s">
        <v>25</v>
      </c>
      <c r="D59" s="37"/>
      <c r="E59" s="37"/>
      <c r="F59" s="30" t="str">
        <f>E19</f>
        <v>MÚ Chrudim,Resselovo nám.77,Chrudim</v>
      </c>
      <c r="G59" s="37"/>
      <c r="H59" s="37"/>
      <c r="I59" s="118" t="s">
        <v>32</v>
      </c>
      <c r="J59" s="30" t="str">
        <f>E25</f>
        <v>CODE s.r.o.,Na Vrtálně 84,Pardubice</v>
      </c>
      <c r="K59" s="40"/>
    </row>
    <row r="60" spans="2:47" s="1" customFormat="1" ht="14.45" customHeight="1" x14ac:dyDescent="0.3">
      <c r="B60" s="36"/>
      <c r="C60" s="32" t="s">
        <v>30</v>
      </c>
      <c r="D60" s="37"/>
      <c r="E60" s="37"/>
      <c r="F60" s="30" t="str">
        <f>IF(E22="","",E22)</f>
        <v/>
      </c>
      <c r="G60" s="37"/>
      <c r="H60" s="37"/>
      <c r="I60" s="117"/>
      <c r="J60" s="37"/>
      <c r="K60" s="40"/>
    </row>
    <row r="61" spans="2:47" s="1" customFormat="1" ht="10.35" customHeight="1" x14ac:dyDescent="0.3">
      <c r="B61" s="36"/>
      <c r="C61" s="37"/>
      <c r="D61" s="37"/>
      <c r="E61" s="37"/>
      <c r="F61" s="37"/>
      <c r="G61" s="37"/>
      <c r="H61" s="37"/>
      <c r="I61" s="117"/>
      <c r="J61" s="37"/>
      <c r="K61" s="40"/>
    </row>
    <row r="62" spans="2:47" s="1" customFormat="1" ht="29.25" customHeight="1" x14ac:dyDescent="0.3">
      <c r="B62" s="36"/>
      <c r="C62" s="143" t="s">
        <v>116</v>
      </c>
      <c r="D62" s="131"/>
      <c r="E62" s="131"/>
      <c r="F62" s="131"/>
      <c r="G62" s="131"/>
      <c r="H62" s="131"/>
      <c r="I62" s="144"/>
      <c r="J62" s="145" t="s">
        <v>117</v>
      </c>
      <c r="K62" s="146"/>
    </row>
    <row r="63" spans="2:47" s="1" customFormat="1" ht="10.35" customHeight="1" x14ac:dyDescent="0.3">
      <c r="B63" s="36"/>
      <c r="C63" s="37"/>
      <c r="D63" s="37"/>
      <c r="E63" s="37"/>
      <c r="F63" s="37"/>
      <c r="G63" s="37"/>
      <c r="H63" s="37"/>
      <c r="I63" s="117"/>
      <c r="J63" s="37"/>
      <c r="K63" s="40"/>
    </row>
    <row r="64" spans="2:47" s="1" customFormat="1" ht="29.25" customHeight="1" x14ac:dyDescent="0.3">
      <c r="B64" s="36"/>
      <c r="C64" s="147" t="s">
        <v>118</v>
      </c>
      <c r="D64" s="37"/>
      <c r="E64" s="37"/>
      <c r="F64" s="37"/>
      <c r="G64" s="37"/>
      <c r="H64" s="37"/>
      <c r="I64" s="117"/>
      <c r="J64" s="127">
        <f>J90</f>
        <v>0</v>
      </c>
      <c r="K64" s="40"/>
      <c r="AU64" s="19" t="s">
        <v>119</v>
      </c>
    </row>
    <row r="65" spans="2:12" s="8" customFormat="1" ht="24.95" customHeight="1" x14ac:dyDescent="0.3">
      <c r="B65" s="148"/>
      <c r="C65" s="149"/>
      <c r="D65" s="150" t="s">
        <v>623</v>
      </c>
      <c r="E65" s="151"/>
      <c r="F65" s="151"/>
      <c r="G65" s="151"/>
      <c r="H65" s="151"/>
      <c r="I65" s="152"/>
      <c r="J65" s="153">
        <f>J91</f>
        <v>0</v>
      </c>
      <c r="K65" s="154"/>
    </row>
    <row r="66" spans="2:12" s="9" customFormat="1" ht="19.899999999999999" customHeight="1" x14ac:dyDescent="0.3">
      <c r="B66" s="155"/>
      <c r="C66" s="156"/>
      <c r="D66" s="157" t="s">
        <v>624</v>
      </c>
      <c r="E66" s="158"/>
      <c r="F66" s="158"/>
      <c r="G66" s="158"/>
      <c r="H66" s="158"/>
      <c r="I66" s="159"/>
      <c r="J66" s="160">
        <f>J92</f>
        <v>0</v>
      </c>
      <c r="K66" s="161"/>
    </row>
    <row r="67" spans="2:12" s="1" customFormat="1" ht="21.75" customHeight="1" x14ac:dyDescent="0.3">
      <c r="B67" s="36"/>
      <c r="C67" s="37"/>
      <c r="D67" s="37"/>
      <c r="E67" s="37"/>
      <c r="F67" s="37"/>
      <c r="G67" s="37"/>
      <c r="H67" s="37"/>
      <c r="I67" s="117"/>
      <c r="J67" s="37"/>
      <c r="K67" s="40"/>
    </row>
    <row r="68" spans="2:12" s="1" customFormat="1" ht="6.95" customHeight="1" x14ac:dyDescent="0.3">
      <c r="B68" s="51"/>
      <c r="C68" s="52"/>
      <c r="D68" s="52"/>
      <c r="E68" s="52"/>
      <c r="F68" s="52"/>
      <c r="G68" s="52"/>
      <c r="H68" s="52"/>
      <c r="I68" s="138"/>
      <c r="J68" s="52"/>
      <c r="K68" s="53"/>
    </row>
    <row r="72" spans="2:12" s="1" customFormat="1" ht="6.95" customHeight="1" x14ac:dyDescent="0.3">
      <c r="B72" s="54"/>
      <c r="C72" s="55"/>
      <c r="D72" s="55"/>
      <c r="E72" s="55"/>
      <c r="F72" s="55"/>
      <c r="G72" s="55"/>
      <c r="H72" s="55"/>
      <c r="I72" s="141"/>
      <c r="J72" s="55"/>
      <c r="K72" s="55"/>
      <c r="L72" s="56"/>
    </row>
    <row r="73" spans="2:12" s="1" customFormat="1" ht="36.950000000000003" customHeight="1" x14ac:dyDescent="0.3">
      <c r="B73" s="36"/>
      <c r="C73" s="57" t="s">
        <v>134</v>
      </c>
      <c r="D73" s="58"/>
      <c r="E73" s="58"/>
      <c r="F73" s="58"/>
      <c r="G73" s="58"/>
      <c r="H73" s="58"/>
      <c r="I73" s="162"/>
      <c r="J73" s="58"/>
      <c r="K73" s="58"/>
      <c r="L73" s="56"/>
    </row>
    <row r="74" spans="2:12" s="1" customFormat="1" ht="6.95" customHeight="1" x14ac:dyDescent="0.3">
      <c r="B74" s="36"/>
      <c r="C74" s="58"/>
      <c r="D74" s="58"/>
      <c r="E74" s="58"/>
      <c r="F74" s="58"/>
      <c r="G74" s="58"/>
      <c r="H74" s="58"/>
      <c r="I74" s="162"/>
      <c r="J74" s="58"/>
      <c r="K74" s="58"/>
      <c r="L74" s="56"/>
    </row>
    <row r="75" spans="2:12" s="1" customFormat="1" ht="14.45" customHeight="1" x14ac:dyDescent="0.3">
      <c r="B75" s="36"/>
      <c r="C75" s="60" t="s">
        <v>16</v>
      </c>
      <c r="D75" s="58"/>
      <c r="E75" s="58"/>
      <c r="F75" s="58"/>
      <c r="G75" s="58"/>
      <c r="H75" s="58"/>
      <c r="I75" s="162"/>
      <c r="J75" s="58"/>
      <c r="K75" s="58"/>
      <c r="L75" s="56"/>
    </row>
    <row r="76" spans="2:12" s="1" customFormat="1" ht="22.5" customHeight="1" x14ac:dyDescent="0.3">
      <c r="B76" s="36"/>
      <c r="C76" s="58"/>
      <c r="D76" s="58"/>
      <c r="E76" s="325" t="str">
        <f>E7</f>
        <v>Chrudimská beseda 85 - oprava fasády Chrudim-I.etapa</v>
      </c>
      <c r="F76" s="300"/>
      <c r="G76" s="300"/>
      <c r="H76" s="300"/>
      <c r="I76" s="162"/>
      <c r="J76" s="58"/>
      <c r="K76" s="58"/>
      <c r="L76" s="56"/>
    </row>
    <row r="77" spans="2:12" x14ac:dyDescent="0.3">
      <c r="B77" s="23"/>
      <c r="C77" s="60" t="s">
        <v>109</v>
      </c>
      <c r="D77" s="163"/>
      <c r="E77" s="163"/>
      <c r="F77" s="163"/>
      <c r="G77" s="163"/>
      <c r="H77" s="163"/>
      <c r="J77" s="163"/>
      <c r="K77" s="163"/>
      <c r="L77" s="164"/>
    </row>
    <row r="78" spans="2:12" ht="22.5" customHeight="1" x14ac:dyDescent="0.3">
      <c r="B78" s="23"/>
      <c r="C78" s="163"/>
      <c r="D78" s="163"/>
      <c r="E78" s="325" t="s">
        <v>110</v>
      </c>
      <c r="F78" s="327"/>
      <c r="G78" s="327"/>
      <c r="H78" s="327"/>
      <c r="J78" s="163"/>
      <c r="K78" s="163"/>
      <c r="L78" s="164"/>
    </row>
    <row r="79" spans="2:12" x14ac:dyDescent="0.3">
      <c r="B79" s="23"/>
      <c r="C79" s="60" t="s">
        <v>111</v>
      </c>
      <c r="D79" s="163"/>
      <c r="E79" s="163"/>
      <c r="F79" s="163"/>
      <c r="G79" s="163"/>
      <c r="H79" s="163"/>
      <c r="J79" s="163"/>
      <c r="K79" s="163"/>
      <c r="L79" s="164"/>
    </row>
    <row r="80" spans="2:12" s="1" customFormat="1" ht="22.5" customHeight="1" x14ac:dyDescent="0.3">
      <c r="B80" s="36"/>
      <c r="C80" s="58"/>
      <c r="D80" s="58"/>
      <c r="E80" s="326" t="s">
        <v>590</v>
      </c>
      <c r="F80" s="300"/>
      <c r="G80" s="300"/>
      <c r="H80" s="300"/>
      <c r="I80" s="162"/>
      <c r="J80" s="58"/>
      <c r="K80" s="58"/>
      <c r="L80" s="56"/>
    </row>
    <row r="81" spans="2:65" s="1" customFormat="1" ht="14.45" customHeight="1" x14ac:dyDescent="0.3">
      <c r="B81" s="36"/>
      <c r="C81" s="60" t="s">
        <v>113</v>
      </c>
      <c r="D81" s="58"/>
      <c r="E81" s="58"/>
      <c r="F81" s="58"/>
      <c r="G81" s="58"/>
      <c r="H81" s="58"/>
      <c r="I81" s="162"/>
      <c r="J81" s="58"/>
      <c r="K81" s="58"/>
      <c r="L81" s="56"/>
    </row>
    <row r="82" spans="2:65" s="1" customFormat="1" ht="23.25" customHeight="1" x14ac:dyDescent="0.3">
      <c r="B82" s="36"/>
      <c r="C82" s="58"/>
      <c r="D82" s="58"/>
      <c r="E82" s="297" t="str">
        <f>E13</f>
        <v>2b - Zařízení silnoproudé elektrotechniky a hromosvodu</v>
      </c>
      <c r="F82" s="300"/>
      <c r="G82" s="300"/>
      <c r="H82" s="300"/>
      <c r="I82" s="162"/>
      <c r="J82" s="58"/>
      <c r="K82" s="58"/>
      <c r="L82" s="56"/>
    </row>
    <row r="83" spans="2:65" s="1" customFormat="1" ht="6.95" customHeight="1" x14ac:dyDescent="0.3">
      <c r="B83" s="36"/>
      <c r="C83" s="58"/>
      <c r="D83" s="58"/>
      <c r="E83" s="58"/>
      <c r="F83" s="58"/>
      <c r="G83" s="58"/>
      <c r="H83" s="58"/>
      <c r="I83" s="162"/>
      <c r="J83" s="58"/>
      <c r="K83" s="58"/>
      <c r="L83" s="56"/>
    </row>
    <row r="84" spans="2:65" s="1" customFormat="1" ht="18" customHeight="1" x14ac:dyDescent="0.3">
      <c r="B84" s="36"/>
      <c r="C84" s="60" t="s">
        <v>21</v>
      </c>
      <c r="D84" s="58"/>
      <c r="E84" s="58"/>
      <c r="F84" s="165" t="str">
        <f>F16</f>
        <v>Chrudim</v>
      </c>
      <c r="G84" s="58"/>
      <c r="H84" s="58"/>
      <c r="I84" s="166" t="s">
        <v>23</v>
      </c>
      <c r="J84" s="68" t="str">
        <f>IF(J16="","",J16)</f>
        <v>29.9.2016</v>
      </c>
      <c r="K84" s="58"/>
      <c r="L84" s="56"/>
    </row>
    <row r="85" spans="2:65" s="1" customFormat="1" ht="6.95" customHeight="1" x14ac:dyDescent="0.3">
      <c r="B85" s="36"/>
      <c r="C85" s="58"/>
      <c r="D85" s="58"/>
      <c r="E85" s="58"/>
      <c r="F85" s="58"/>
      <c r="G85" s="58"/>
      <c r="H85" s="58"/>
      <c r="I85" s="162"/>
      <c r="J85" s="58"/>
      <c r="K85" s="58"/>
      <c r="L85" s="56"/>
    </row>
    <row r="86" spans="2:65" s="1" customFormat="1" x14ac:dyDescent="0.3">
      <c r="B86" s="36"/>
      <c r="C86" s="60" t="s">
        <v>25</v>
      </c>
      <c r="D86" s="58"/>
      <c r="E86" s="58"/>
      <c r="F86" s="165" t="str">
        <f>E19</f>
        <v>MÚ Chrudim,Resselovo nám.77,Chrudim</v>
      </c>
      <c r="G86" s="58"/>
      <c r="H86" s="58"/>
      <c r="I86" s="166" t="s">
        <v>32</v>
      </c>
      <c r="J86" s="165" t="str">
        <f>E25</f>
        <v>CODE s.r.o.,Na Vrtálně 84,Pardubice</v>
      </c>
      <c r="K86" s="58"/>
      <c r="L86" s="56"/>
    </row>
    <row r="87" spans="2:65" s="1" customFormat="1" ht="14.45" customHeight="1" x14ac:dyDescent="0.3">
      <c r="B87" s="36"/>
      <c r="C87" s="60" t="s">
        <v>30</v>
      </c>
      <c r="D87" s="58"/>
      <c r="E87" s="58"/>
      <c r="F87" s="165" t="str">
        <f>IF(E22="","",E22)</f>
        <v/>
      </c>
      <c r="G87" s="58"/>
      <c r="H87" s="58"/>
      <c r="I87" s="162"/>
      <c r="J87" s="58"/>
      <c r="K87" s="58"/>
      <c r="L87" s="56"/>
    </row>
    <row r="88" spans="2:65" s="1" customFormat="1" ht="10.35" customHeight="1" x14ac:dyDescent="0.3">
      <c r="B88" s="36"/>
      <c r="C88" s="58"/>
      <c r="D88" s="58"/>
      <c r="E88" s="58"/>
      <c r="F88" s="58"/>
      <c r="G88" s="58"/>
      <c r="H88" s="58"/>
      <c r="I88" s="162"/>
      <c r="J88" s="58"/>
      <c r="K88" s="58"/>
      <c r="L88" s="56"/>
    </row>
    <row r="89" spans="2:65" s="10" customFormat="1" ht="29.25" customHeight="1" x14ac:dyDescent="0.3">
      <c r="B89" s="167"/>
      <c r="C89" s="168" t="s">
        <v>135</v>
      </c>
      <c r="D89" s="169" t="s">
        <v>55</v>
      </c>
      <c r="E89" s="169" t="s">
        <v>51</v>
      </c>
      <c r="F89" s="169" t="s">
        <v>136</v>
      </c>
      <c r="G89" s="169" t="s">
        <v>137</v>
      </c>
      <c r="H89" s="169" t="s">
        <v>138</v>
      </c>
      <c r="I89" s="170" t="s">
        <v>139</v>
      </c>
      <c r="J89" s="169" t="s">
        <v>117</v>
      </c>
      <c r="K89" s="171" t="s">
        <v>140</v>
      </c>
      <c r="L89" s="172"/>
      <c r="M89" s="76" t="s">
        <v>141</v>
      </c>
      <c r="N89" s="77" t="s">
        <v>40</v>
      </c>
      <c r="O89" s="77" t="s">
        <v>142</v>
      </c>
      <c r="P89" s="77" t="s">
        <v>143</v>
      </c>
      <c r="Q89" s="77" t="s">
        <v>144</v>
      </c>
      <c r="R89" s="77" t="s">
        <v>145</v>
      </c>
      <c r="S89" s="77" t="s">
        <v>146</v>
      </c>
      <c r="T89" s="78" t="s">
        <v>147</v>
      </c>
    </row>
    <row r="90" spans="2:65" s="1" customFormat="1" ht="29.25" customHeight="1" x14ac:dyDescent="0.35">
      <c r="B90" s="36"/>
      <c r="C90" s="82" t="s">
        <v>118</v>
      </c>
      <c r="D90" s="58"/>
      <c r="E90" s="58"/>
      <c r="F90" s="58"/>
      <c r="G90" s="58"/>
      <c r="H90" s="58"/>
      <c r="I90" s="162"/>
      <c r="J90" s="173">
        <f>BK90</f>
        <v>0</v>
      </c>
      <c r="K90" s="58"/>
      <c r="L90" s="56"/>
      <c r="M90" s="79"/>
      <c r="N90" s="80"/>
      <c r="O90" s="80"/>
      <c r="P90" s="174">
        <f>P91</f>
        <v>0</v>
      </c>
      <c r="Q90" s="80"/>
      <c r="R90" s="174">
        <f>R91</f>
        <v>0</v>
      </c>
      <c r="S90" s="80"/>
      <c r="T90" s="175">
        <f>T91</f>
        <v>0</v>
      </c>
      <c r="AT90" s="19" t="s">
        <v>69</v>
      </c>
      <c r="AU90" s="19" t="s">
        <v>119</v>
      </c>
      <c r="BK90" s="176">
        <f>BK91</f>
        <v>0</v>
      </c>
    </row>
    <row r="91" spans="2:65" s="11" customFormat="1" ht="37.35" customHeight="1" x14ac:dyDescent="0.35">
      <c r="B91" s="177"/>
      <c r="C91" s="178"/>
      <c r="D91" s="179" t="s">
        <v>69</v>
      </c>
      <c r="E91" s="180" t="s">
        <v>241</v>
      </c>
      <c r="F91" s="180" t="s">
        <v>625</v>
      </c>
      <c r="G91" s="178"/>
      <c r="H91" s="178"/>
      <c r="I91" s="181"/>
      <c r="J91" s="182">
        <f>BK91</f>
        <v>0</v>
      </c>
      <c r="K91" s="178"/>
      <c r="L91" s="183"/>
      <c r="M91" s="184"/>
      <c r="N91" s="185"/>
      <c r="O91" s="185"/>
      <c r="P91" s="186">
        <f>P92</f>
        <v>0</v>
      </c>
      <c r="Q91" s="185"/>
      <c r="R91" s="186">
        <f>R92</f>
        <v>0</v>
      </c>
      <c r="S91" s="185"/>
      <c r="T91" s="187">
        <f>T92</f>
        <v>0</v>
      </c>
      <c r="AR91" s="188" t="s">
        <v>85</v>
      </c>
      <c r="AT91" s="189" t="s">
        <v>69</v>
      </c>
      <c r="AU91" s="189" t="s">
        <v>70</v>
      </c>
      <c r="AY91" s="188" t="s">
        <v>150</v>
      </c>
      <c r="BK91" s="190">
        <f>BK92</f>
        <v>0</v>
      </c>
    </row>
    <row r="92" spans="2:65" s="11" customFormat="1" ht="19.899999999999999" customHeight="1" x14ac:dyDescent="0.3">
      <c r="B92" s="177"/>
      <c r="C92" s="178"/>
      <c r="D92" s="191" t="s">
        <v>69</v>
      </c>
      <c r="E92" s="192" t="s">
        <v>626</v>
      </c>
      <c r="F92" s="192" t="s">
        <v>627</v>
      </c>
      <c r="G92" s="178"/>
      <c r="H92" s="178"/>
      <c r="I92" s="181"/>
      <c r="J92" s="193">
        <f>BK92</f>
        <v>0</v>
      </c>
      <c r="K92" s="178"/>
      <c r="L92" s="183"/>
      <c r="M92" s="184"/>
      <c r="N92" s="185"/>
      <c r="O92" s="185"/>
      <c r="P92" s="186">
        <f>P93</f>
        <v>0</v>
      </c>
      <c r="Q92" s="185"/>
      <c r="R92" s="186">
        <f>R93</f>
        <v>0</v>
      </c>
      <c r="S92" s="185"/>
      <c r="T92" s="187">
        <f>T93</f>
        <v>0</v>
      </c>
      <c r="AR92" s="188" t="s">
        <v>85</v>
      </c>
      <c r="AT92" s="189" t="s">
        <v>69</v>
      </c>
      <c r="AU92" s="189" t="s">
        <v>74</v>
      </c>
      <c r="AY92" s="188" t="s">
        <v>150</v>
      </c>
      <c r="BK92" s="190">
        <f>BK93</f>
        <v>0</v>
      </c>
    </row>
    <row r="93" spans="2:65" s="1" customFormat="1" ht="31.5" customHeight="1" x14ac:dyDescent="0.3">
      <c r="B93" s="36"/>
      <c r="C93" s="194" t="s">
        <v>74</v>
      </c>
      <c r="D93" s="194" t="s">
        <v>152</v>
      </c>
      <c r="E93" s="195" t="s">
        <v>628</v>
      </c>
      <c r="F93" s="196" t="s">
        <v>629</v>
      </c>
      <c r="G93" s="197" t="s">
        <v>206</v>
      </c>
      <c r="H93" s="198">
        <v>1</v>
      </c>
      <c r="I93" s="199"/>
      <c r="J93" s="200">
        <f>ROUND(I93*H93,2)</f>
        <v>0</v>
      </c>
      <c r="K93" s="196" t="s">
        <v>19</v>
      </c>
      <c r="L93" s="56"/>
      <c r="M93" s="201" t="s">
        <v>19</v>
      </c>
      <c r="N93" s="273" t="s">
        <v>41</v>
      </c>
      <c r="O93" s="274"/>
      <c r="P93" s="275">
        <f>O93*H93</f>
        <v>0</v>
      </c>
      <c r="Q93" s="275">
        <v>0</v>
      </c>
      <c r="R93" s="275">
        <f>Q93*H93</f>
        <v>0</v>
      </c>
      <c r="S93" s="275">
        <v>0</v>
      </c>
      <c r="T93" s="276">
        <f>S93*H93</f>
        <v>0</v>
      </c>
      <c r="AR93" s="19" t="s">
        <v>506</v>
      </c>
      <c r="AT93" s="19" t="s">
        <v>152</v>
      </c>
      <c r="AU93" s="19" t="s">
        <v>81</v>
      </c>
      <c r="AY93" s="19" t="s">
        <v>150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9" t="s">
        <v>74</v>
      </c>
      <c r="BK93" s="205">
        <f>ROUND(I93*H93,2)</f>
        <v>0</v>
      </c>
      <c r="BL93" s="19" t="s">
        <v>506</v>
      </c>
      <c r="BM93" s="19" t="s">
        <v>630</v>
      </c>
    </row>
    <row r="94" spans="2:65" s="1" customFormat="1" ht="6.95" customHeight="1" x14ac:dyDescent="0.3">
      <c r="B94" s="51"/>
      <c r="C94" s="52"/>
      <c r="D94" s="52"/>
      <c r="E94" s="52"/>
      <c r="F94" s="52"/>
      <c r="G94" s="52"/>
      <c r="H94" s="52"/>
      <c r="I94" s="138"/>
      <c r="J94" s="52"/>
      <c r="K94" s="52"/>
      <c r="L94" s="56"/>
    </row>
  </sheetData>
  <sheetProtection algorithmName="SHA-512" hashValue="PWvOeahmnv+IdhJ7/NjLgdbpLLE3FoffYmXTEHLT58jMDHkmtnCIvAPrlAs9fWtUymFKiARE8eb+AkOTK2V75A==" saltValue="IqBB2DxUzdulAFj+2Gcy1A==" spinCount="100000" sheet="1" objects="1" scenarios="1" formatColumns="0" formatRows="0" sort="0" autoFilter="0"/>
  <autoFilter ref="C89:K89"/>
  <mergeCells count="15">
    <mergeCell ref="E80:H80"/>
    <mergeCell ref="E78:H78"/>
    <mergeCell ref="E82:H82"/>
    <mergeCell ref="G1:H1"/>
    <mergeCell ref="L2:V2"/>
    <mergeCell ref="E49:H49"/>
    <mergeCell ref="E53:H53"/>
    <mergeCell ref="E51:H51"/>
    <mergeCell ref="E55:H55"/>
    <mergeCell ref="E76:H76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1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7"/>
      <c r="B1" s="331"/>
      <c r="C1" s="331"/>
      <c r="D1" s="330" t="s">
        <v>1</v>
      </c>
      <c r="E1" s="331"/>
      <c r="F1" s="332" t="s">
        <v>1083</v>
      </c>
      <c r="G1" s="337" t="s">
        <v>1084</v>
      </c>
      <c r="H1" s="337"/>
      <c r="I1" s="338"/>
      <c r="J1" s="332" t="s">
        <v>1085</v>
      </c>
      <c r="K1" s="330" t="s">
        <v>107</v>
      </c>
      <c r="L1" s="332" t="s">
        <v>1086</v>
      </c>
      <c r="M1" s="332"/>
      <c r="N1" s="332"/>
      <c r="O1" s="332"/>
      <c r="P1" s="332"/>
      <c r="Q1" s="332"/>
      <c r="R1" s="332"/>
      <c r="S1" s="332"/>
      <c r="T1" s="332"/>
      <c r="U1" s="328"/>
      <c r="V1" s="328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9" t="s">
        <v>97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115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108</v>
      </c>
      <c r="E4" s="24"/>
      <c r="F4" s="24"/>
      <c r="G4" s="24"/>
      <c r="H4" s="24"/>
      <c r="I4" s="116"/>
      <c r="J4" s="24"/>
      <c r="K4" s="26"/>
      <c r="M4" s="27" t="s">
        <v>10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116"/>
      <c r="J5" s="24"/>
      <c r="K5" s="26"/>
    </row>
    <row r="6" spans="1:70" x14ac:dyDescent="0.3">
      <c r="B6" s="23"/>
      <c r="C6" s="24"/>
      <c r="D6" s="32" t="s">
        <v>16</v>
      </c>
      <c r="E6" s="24"/>
      <c r="F6" s="24"/>
      <c r="G6" s="24"/>
      <c r="H6" s="24"/>
      <c r="I6" s="116"/>
      <c r="J6" s="24"/>
      <c r="K6" s="26"/>
    </row>
    <row r="7" spans="1:70" ht="22.5" customHeight="1" x14ac:dyDescent="0.3">
      <c r="B7" s="23"/>
      <c r="C7" s="24"/>
      <c r="D7" s="24"/>
      <c r="E7" s="321" t="str">
        <f>'Rekapitulace stavby'!K6</f>
        <v>Chrudimská beseda 85 - oprava fasády Chrudim-I.etapa</v>
      </c>
      <c r="F7" s="282"/>
      <c r="G7" s="282"/>
      <c r="H7" s="282"/>
      <c r="I7" s="116"/>
      <c r="J7" s="24"/>
      <c r="K7" s="26"/>
    </row>
    <row r="8" spans="1:70" x14ac:dyDescent="0.3">
      <c r="B8" s="23"/>
      <c r="C8" s="24"/>
      <c r="D8" s="32" t="s">
        <v>109</v>
      </c>
      <c r="E8" s="24"/>
      <c r="F8" s="24"/>
      <c r="G8" s="24"/>
      <c r="H8" s="24"/>
      <c r="I8" s="116"/>
      <c r="J8" s="24"/>
      <c r="K8" s="26"/>
    </row>
    <row r="9" spans="1:70" ht="22.5" customHeight="1" x14ac:dyDescent="0.3">
      <c r="B9" s="23"/>
      <c r="C9" s="24"/>
      <c r="D9" s="24"/>
      <c r="E9" s="321" t="s">
        <v>110</v>
      </c>
      <c r="F9" s="282"/>
      <c r="G9" s="282"/>
      <c r="H9" s="282"/>
      <c r="I9" s="116"/>
      <c r="J9" s="24"/>
      <c r="K9" s="26"/>
    </row>
    <row r="10" spans="1:70" x14ac:dyDescent="0.3">
      <c r="B10" s="23"/>
      <c r="C10" s="24"/>
      <c r="D10" s="32" t="s">
        <v>111</v>
      </c>
      <c r="E10" s="24"/>
      <c r="F10" s="24"/>
      <c r="G10" s="24"/>
      <c r="H10" s="24"/>
      <c r="I10" s="116"/>
      <c r="J10" s="24"/>
      <c r="K10" s="26"/>
    </row>
    <row r="11" spans="1:70" s="1" customFormat="1" ht="22.5" customHeight="1" x14ac:dyDescent="0.3">
      <c r="B11" s="36"/>
      <c r="C11" s="37"/>
      <c r="D11" s="37"/>
      <c r="E11" s="322" t="s">
        <v>590</v>
      </c>
      <c r="F11" s="289"/>
      <c r="G11" s="289"/>
      <c r="H11" s="289"/>
      <c r="I11" s="117"/>
      <c r="J11" s="37"/>
      <c r="K11" s="40"/>
    </row>
    <row r="12" spans="1:70" s="1" customFormat="1" x14ac:dyDescent="0.3">
      <c r="B12" s="36"/>
      <c r="C12" s="37"/>
      <c r="D12" s="32" t="s">
        <v>113</v>
      </c>
      <c r="E12" s="37"/>
      <c r="F12" s="37"/>
      <c r="G12" s="37"/>
      <c r="H12" s="37"/>
      <c r="I12" s="117"/>
      <c r="J12" s="37"/>
      <c r="K12" s="40"/>
    </row>
    <row r="13" spans="1:70" s="1" customFormat="1" ht="36.950000000000003" customHeight="1" x14ac:dyDescent="0.3">
      <c r="B13" s="36"/>
      <c r="C13" s="37"/>
      <c r="D13" s="37"/>
      <c r="E13" s="323" t="s">
        <v>631</v>
      </c>
      <c r="F13" s="289"/>
      <c r="G13" s="289"/>
      <c r="H13" s="289"/>
      <c r="I13" s="117"/>
      <c r="J13" s="37"/>
      <c r="K13" s="40"/>
    </row>
    <row r="14" spans="1:70" s="1" customFormat="1" ht="13.5" x14ac:dyDescent="0.3">
      <c r="B14" s="36"/>
      <c r="C14" s="37"/>
      <c r="D14" s="37"/>
      <c r="E14" s="37"/>
      <c r="F14" s="37"/>
      <c r="G14" s="37"/>
      <c r="H14" s="37"/>
      <c r="I14" s="117"/>
      <c r="J14" s="37"/>
      <c r="K14" s="40"/>
    </row>
    <row r="15" spans="1:70" s="1" customFormat="1" ht="14.45" customHeight="1" x14ac:dyDescent="0.3">
      <c r="B15" s="36"/>
      <c r="C15" s="37"/>
      <c r="D15" s="32" t="s">
        <v>18</v>
      </c>
      <c r="E15" s="37"/>
      <c r="F15" s="30" t="s">
        <v>19</v>
      </c>
      <c r="G15" s="37"/>
      <c r="H15" s="37"/>
      <c r="I15" s="118" t="s">
        <v>20</v>
      </c>
      <c r="J15" s="30" t="s">
        <v>19</v>
      </c>
      <c r="K15" s="40"/>
    </row>
    <row r="16" spans="1:70" s="1" customFormat="1" ht="14.45" customHeight="1" x14ac:dyDescent="0.3">
      <c r="B16" s="36"/>
      <c r="C16" s="37"/>
      <c r="D16" s="32" t="s">
        <v>21</v>
      </c>
      <c r="E16" s="37"/>
      <c r="F16" s="30" t="s">
        <v>22</v>
      </c>
      <c r="G16" s="37"/>
      <c r="H16" s="37"/>
      <c r="I16" s="118" t="s">
        <v>23</v>
      </c>
      <c r="J16" s="119" t="str">
        <f>'Rekapitulace stavby'!AN8</f>
        <v>29.9.2016</v>
      </c>
      <c r="K16" s="40"/>
    </row>
    <row r="17" spans="2:11" s="1" customFormat="1" ht="10.9" customHeight="1" x14ac:dyDescent="0.3">
      <c r="B17" s="36"/>
      <c r="C17" s="37"/>
      <c r="D17" s="37"/>
      <c r="E17" s="37"/>
      <c r="F17" s="37"/>
      <c r="G17" s="37"/>
      <c r="H17" s="37"/>
      <c r="I17" s="117"/>
      <c r="J17" s="37"/>
      <c r="K17" s="40"/>
    </row>
    <row r="18" spans="2:11" s="1" customFormat="1" ht="14.45" customHeight="1" x14ac:dyDescent="0.3">
      <c r="B18" s="36"/>
      <c r="C18" s="37"/>
      <c r="D18" s="32" t="s">
        <v>25</v>
      </c>
      <c r="E18" s="37"/>
      <c r="F18" s="37"/>
      <c r="G18" s="37"/>
      <c r="H18" s="37"/>
      <c r="I18" s="118" t="s">
        <v>26</v>
      </c>
      <c r="J18" s="30" t="s">
        <v>19</v>
      </c>
      <c r="K18" s="40"/>
    </row>
    <row r="19" spans="2:11" s="1" customFormat="1" ht="18" customHeight="1" x14ac:dyDescent="0.3">
      <c r="B19" s="36"/>
      <c r="C19" s="37"/>
      <c r="D19" s="37"/>
      <c r="E19" s="30" t="s">
        <v>28</v>
      </c>
      <c r="F19" s="37"/>
      <c r="G19" s="37"/>
      <c r="H19" s="37"/>
      <c r="I19" s="118" t="s">
        <v>29</v>
      </c>
      <c r="J19" s="30" t="s">
        <v>19</v>
      </c>
      <c r="K19" s="40"/>
    </row>
    <row r="20" spans="2:11" s="1" customFormat="1" ht="6.95" customHeight="1" x14ac:dyDescent="0.3">
      <c r="B20" s="36"/>
      <c r="C20" s="37"/>
      <c r="D20" s="37"/>
      <c r="E20" s="37"/>
      <c r="F20" s="37"/>
      <c r="G20" s="37"/>
      <c r="H20" s="37"/>
      <c r="I20" s="117"/>
      <c r="J20" s="37"/>
      <c r="K20" s="40"/>
    </row>
    <row r="21" spans="2:11" s="1" customFormat="1" ht="14.45" customHeight="1" x14ac:dyDescent="0.3">
      <c r="B21" s="36"/>
      <c r="C21" s="37"/>
      <c r="D21" s="32" t="s">
        <v>30</v>
      </c>
      <c r="E21" s="37"/>
      <c r="F21" s="37"/>
      <c r="G21" s="37"/>
      <c r="H21" s="37"/>
      <c r="I21" s="118" t="s">
        <v>26</v>
      </c>
      <c r="J21" s="30" t="str">
        <f>IF('Rekapitulace stavby'!AN13="Vyplň údaj","",IF('Rekapitulace stavby'!AN13="","",'Rekapitulace stavby'!AN13))</f>
        <v/>
      </c>
      <c r="K21" s="40"/>
    </row>
    <row r="22" spans="2:11" s="1" customFormat="1" ht="18" customHeight="1" x14ac:dyDescent="0.3">
      <c r="B22" s="36"/>
      <c r="C22" s="37"/>
      <c r="D22" s="37"/>
      <c r="E22" s="30" t="str">
        <f>IF('Rekapitulace stavby'!E14="Vyplň údaj","",IF('Rekapitulace stavby'!E14="","",'Rekapitulace stavby'!E14))</f>
        <v/>
      </c>
      <c r="F22" s="37"/>
      <c r="G22" s="37"/>
      <c r="H22" s="37"/>
      <c r="I22" s="118" t="s">
        <v>29</v>
      </c>
      <c r="J22" s="30" t="str">
        <f>IF('Rekapitulace stavby'!AN14="Vyplň údaj","",IF('Rekapitulace stavby'!AN14="","",'Rekapitulace stavby'!AN14))</f>
        <v/>
      </c>
      <c r="K22" s="40"/>
    </row>
    <row r="23" spans="2:11" s="1" customFormat="1" ht="6.95" customHeight="1" x14ac:dyDescent="0.3">
      <c r="B23" s="36"/>
      <c r="C23" s="37"/>
      <c r="D23" s="37"/>
      <c r="E23" s="37"/>
      <c r="F23" s="37"/>
      <c r="G23" s="37"/>
      <c r="H23" s="37"/>
      <c r="I23" s="117"/>
      <c r="J23" s="37"/>
      <c r="K23" s="40"/>
    </row>
    <row r="24" spans="2:11" s="1" customFormat="1" ht="14.45" customHeight="1" x14ac:dyDescent="0.3">
      <c r="B24" s="36"/>
      <c r="C24" s="37"/>
      <c r="D24" s="32" t="s">
        <v>32</v>
      </c>
      <c r="E24" s="37"/>
      <c r="F24" s="37"/>
      <c r="G24" s="37"/>
      <c r="H24" s="37"/>
      <c r="I24" s="118" t="s">
        <v>26</v>
      </c>
      <c r="J24" s="30" t="s">
        <v>19</v>
      </c>
      <c r="K24" s="40"/>
    </row>
    <row r="25" spans="2:11" s="1" customFormat="1" ht="18" customHeight="1" x14ac:dyDescent="0.3">
      <c r="B25" s="36"/>
      <c r="C25" s="37"/>
      <c r="D25" s="37"/>
      <c r="E25" s="30" t="s">
        <v>33</v>
      </c>
      <c r="F25" s="37"/>
      <c r="G25" s="37"/>
      <c r="H25" s="37"/>
      <c r="I25" s="118" t="s">
        <v>29</v>
      </c>
      <c r="J25" s="30" t="s">
        <v>19</v>
      </c>
      <c r="K25" s="40"/>
    </row>
    <row r="26" spans="2:11" s="1" customFormat="1" ht="6.95" customHeight="1" x14ac:dyDescent="0.3">
      <c r="B26" s="36"/>
      <c r="C26" s="37"/>
      <c r="D26" s="37"/>
      <c r="E26" s="37"/>
      <c r="F26" s="37"/>
      <c r="G26" s="37"/>
      <c r="H26" s="37"/>
      <c r="I26" s="117"/>
      <c r="J26" s="37"/>
      <c r="K26" s="40"/>
    </row>
    <row r="27" spans="2:11" s="1" customFormat="1" ht="14.45" customHeight="1" x14ac:dyDescent="0.3">
      <c r="B27" s="36"/>
      <c r="C27" s="37"/>
      <c r="D27" s="32" t="s">
        <v>35</v>
      </c>
      <c r="E27" s="37"/>
      <c r="F27" s="37"/>
      <c r="G27" s="37"/>
      <c r="H27" s="37"/>
      <c r="I27" s="117"/>
      <c r="J27" s="37"/>
      <c r="K27" s="40"/>
    </row>
    <row r="28" spans="2:11" s="7" customFormat="1" ht="22.5" customHeight="1" x14ac:dyDescent="0.3">
      <c r="B28" s="120"/>
      <c r="C28" s="121"/>
      <c r="D28" s="121"/>
      <c r="E28" s="285" t="s">
        <v>19</v>
      </c>
      <c r="F28" s="324"/>
      <c r="G28" s="324"/>
      <c r="H28" s="324"/>
      <c r="I28" s="122"/>
      <c r="J28" s="121"/>
      <c r="K28" s="123"/>
    </row>
    <row r="29" spans="2:11" s="1" customFormat="1" ht="6.95" customHeight="1" x14ac:dyDescent="0.3">
      <c r="B29" s="36"/>
      <c r="C29" s="37"/>
      <c r="D29" s="37"/>
      <c r="E29" s="37"/>
      <c r="F29" s="37"/>
      <c r="G29" s="37"/>
      <c r="H29" s="37"/>
      <c r="I29" s="117"/>
      <c r="J29" s="37"/>
      <c r="K29" s="40"/>
    </row>
    <row r="30" spans="2:11" s="1" customFormat="1" ht="6.95" customHeight="1" x14ac:dyDescent="0.3">
      <c r="B30" s="36"/>
      <c r="C30" s="37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6"/>
      <c r="C31" s="37"/>
      <c r="D31" s="126" t="s">
        <v>36</v>
      </c>
      <c r="E31" s="37"/>
      <c r="F31" s="37"/>
      <c r="G31" s="37"/>
      <c r="H31" s="37"/>
      <c r="I31" s="117"/>
      <c r="J31" s="127">
        <f>ROUND(J95,2)</f>
        <v>0</v>
      </c>
      <c r="K31" s="40"/>
    </row>
    <row r="32" spans="2:11" s="1" customFormat="1" ht="6.95" customHeight="1" x14ac:dyDescent="0.3">
      <c r="B32" s="36"/>
      <c r="C32" s="37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6"/>
      <c r="C33" s="37"/>
      <c r="D33" s="37"/>
      <c r="E33" s="37"/>
      <c r="F33" s="41" t="s">
        <v>38</v>
      </c>
      <c r="G33" s="37"/>
      <c r="H33" s="37"/>
      <c r="I33" s="128" t="s">
        <v>37</v>
      </c>
      <c r="J33" s="41" t="s">
        <v>39</v>
      </c>
      <c r="K33" s="40"/>
    </row>
    <row r="34" spans="2:11" s="1" customFormat="1" ht="14.45" customHeight="1" x14ac:dyDescent="0.3">
      <c r="B34" s="36"/>
      <c r="C34" s="37"/>
      <c r="D34" s="44" t="s">
        <v>40</v>
      </c>
      <c r="E34" s="44" t="s">
        <v>41</v>
      </c>
      <c r="F34" s="129">
        <f>ROUND(SUM(BE95:BE120), 2)</f>
        <v>0</v>
      </c>
      <c r="G34" s="37"/>
      <c r="H34" s="37"/>
      <c r="I34" s="130">
        <v>0.21</v>
      </c>
      <c r="J34" s="129">
        <f>ROUND(ROUND((SUM(BE95:BE120)), 2)*I34, 2)</f>
        <v>0</v>
      </c>
      <c r="K34" s="40"/>
    </row>
    <row r="35" spans="2:11" s="1" customFormat="1" ht="14.45" customHeight="1" x14ac:dyDescent="0.3">
      <c r="B35" s="36"/>
      <c r="C35" s="37"/>
      <c r="D35" s="37"/>
      <c r="E35" s="44" t="s">
        <v>42</v>
      </c>
      <c r="F35" s="129">
        <f>ROUND(SUM(BF95:BF120), 2)</f>
        <v>0</v>
      </c>
      <c r="G35" s="37"/>
      <c r="H35" s="37"/>
      <c r="I35" s="130">
        <v>0.15</v>
      </c>
      <c r="J35" s="129">
        <f>ROUND(ROUND((SUM(BF95:BF120)), 2)*I35, 2)</f>
        <v>0</v>
      </c>
      <c r="K35" s="40"/>
    </row>
    <row r="36" spans="2:11" s="1" customFormat="1" ht="14.45" hidden="1" customHeight="1" x14ac:dyDescent="0.3">
      <c r="B36" s="36"/>
      <c r="C36" s="37"/>
      <c r="D36" s="37"/>
      <c r="E36" s="44" t="s">
        <v>43</v>
      </c>
      <c r="F36" s="129">
        <f>ROUND(SUM(BG95:BG120), 2)</f>
        <v>0</v>
      </c>
      <c r="G36" s="37"/>
      <c r="H36" s="37"/>
      <c r="I36" s="130">
        <v>0.21</v>
      </c>
      <c r="J36" s="129">
        <v>0</v>
      </c>
      <c r="K36" s="40"/>
    </row>
    <row r="37" spans="2:11" s="1" customFormat="1" ht="14.45" hidden="1" customHeight="1" x14ac:dyDescent="0.3">
      <c r="B37" s="36"/>
      <c r="C37" s="37"/>
      <c r="D37" s="37"/>
      <c r="E37" s="44" t="s">
        <v>44</v>
      </c>
      <c r="F37" s="129">
        <f>ROUND(SUM(BH95:BH120), 2)</f>
        <v>0</v>
      </c>
      <c r="G37" s="37"/>
      <c r="H37" s="37"/>
      <c r="I37" s="130">
        <v>0.15</v>
      </c>
      <c r="J37" s="129">
        <v>0</v>
      </c>
      <c r="K37" s="40"/>
    </row>
    <row r="38" spans="2:11" s="1" customFormat="1" ht="14.45" hidden="1" customHeight="1" x14ac:dyDescent="0.3">
      <c r="B38" s="36"/>
      <c r="C38" s="37"/>
      <c r="D38" s="37"/>
      <c r="E38" s="44" t="s">
        <v>45</v>
      </c>
      <c r="F38" s="129">
        <f>ROUND(SUM(BI95:BI120), 2)</f>
        <v>0</v>
      </c>
      <c r="G38" s="37"/>
      <c r="H38" s="37"/>
      <c r="I38" s="130">
        <v>0</v>
      </c>
      <c r="J38" s="129">
        <v>0</v>
      </c>
      <c r="K38" s="40"/>
    </row>
    <row r="39" spans="2:11" s="1" customFormat="1" ht="6.95" customHeight="1" x14ac:dyDescent="0.3">
      <c r="B39" s="36"/>
      <c r="C39" s="37"/>
      <c r="D39" s="37"/>
      <c r="E39" s="37"/>
      <c r="F39" s="37"/>
      <c r="G39" s="37"/>
      <c r="H39" s="37"/>
      <c r="I39" s="117"/>
      <c r="J39" s="37"/>
      <c r="K39" s="40"/>
    </row>
    <row r="40" spans="2:11" s="1" customFormat="1" ht="25.35" customHeight="1" x14ac:dyDescent="0.3">
      <c r="B40" s="36"/>
      <c r="C40" s="131"/>
      <c r="D40" s="132" t="s">
        <v>46</v>
      </c>
      <c r="E40" s="74"/>
      <c r="F40" s="74"/>
      <c r="G40" s="133" t="s">
        <v>47</v>
      </c>
      <c r="H40" s="134" t="s">
        <v>48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1"/>
      <c r="C41" s="52"/>
      <c r="D41" s="52"/>
      <c r="E41" s="52"/>
      <c r="F41" s="52"/>
      <c r="G41" s="52"/>
      <c r="H41" s="52"/>
      <c r="I41" s="138"/>
      <c r="J41" s="52"/>
      <c r="K41" s="53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6"/>
      <c r="C46" s="25" t="s">
        <v>115</v>
      </c>
      <c r="D46" s="37"/>
      <c r="E46" s="37"/>
      <c r="F46" s="37"/>
      <c r="G46" s="37"/>
      <c r="H46" s="37"/>
      <c r="I46" s="117"/>
      <c r="J46" s="37"/>
      <c r="K46" s="40"/>
    </row>
    <row r="47" spans="2:11" s="1" customFormat="1" ht="6.95" customHeight="1" x14ac:dyDescent="0.3">
      <c r="B47" s="36"/>
      <c r="C47" s="37"/>
      <c r="D47" s="37"/>
      <c r="E47" s="37"/>
      <c r="F47" s="37"/>
      <c r="G47" s="37"/>
      <c r="H47" s="37"/>
      <c r="I47" s="117"/>
      <c r="J47" s="37"/>
      <c r="K47" s="40"/>
    </row>
    <row r="48" spans="2:11" s="1" customFormat="1" ht="14.45" customHeight="1" x14ac:dyDescent="0.3">
      <c r="B48" s="36"/>
      <c r="C48" s="32" t="s">
        <v>16</v>
      </c>
      <c r="D48" s="37"/>
      <c r="E48" s="37"/>
      <c r="F48" s="37"/>
      <c r="G48" s="37"/>
      <c r="H48" s="37"/>
      <c r="I48" s="117"/>
      <c r="J48" s="37"/>
      <c r="K48" s="40"/>
    </row>
    <row r="49" spans="2:47" s="1" customFormat="1" ht="22.5" customHeight="1" x14ac:dyDescent="0.3">
      <c r="B49" s="36"/>
      <c r="C49" s="37"/>
      <c r="D49" s="37"/>
      <c r="E49" s="321" t="str">
        <f>E7</f>
        <v>Chrudimská beseda 85 - oprava fasády Chrudim-I.etapa</v>
      </c>
      <c r="F49" s="289"/>
      <c r="G49" s="289"/>
      <c r="H49" s="289"/>
      <c r="I49" s="117"/>
      <c r="J49" s="37"/>
      <c r="K49" s="40"/>
    </row>
    <row r="50" spans="2:47" x14ac:dyDescent="0.3">
      <c r="B50" s="23"/>
      <c r="C50" s="32" t="s">
        <v>109</v>
      </c>
      <c r="D50" s="24"/>
      <c r="E50" s="24"/>
      <c r="F50" s="24"/>
      <c r="G50" s="24"/>
      <c r="H50" s="24"/>
      <c r="I50" s="116"/>
      <c r="J50" s="24"/>
      <c r="K50" s="26"/>
    </row>
    <row r="51" spans="2:47" ht="22.5" customHeight="1" x14ac:dyDescent="0.3">
      <c r="B51" s="23"/>
      <c r="C51" s="24"/>
      <c r="D51" s="24"/>
      <c r="E51" s="321" t="s">
        <v>110</v>
      </c>
      <c r="F51" s="282"/>
      <c r="G51" s="282"/>
      <c r="H51" s="282"/>
      <c r="I51" s="116"/>
      <c r="J51" s="24"/>
      <c r="K51" s="26"/>
    </row>
    <row r="52" spans="2:47" x14ac:dyDescent="0.3">
      <c r="B52" s="23"/>
      <c r="C52" s="32" t="s">
        <v>111</v>
      </c>
      <c r="D52" s="24"/>
      <c r="E52" s="24"/>
      <c r="F52" s="24"/>
      <c r="G52" s="24"/>
      <c r="H52" s="24"/>
      <c r="I52" s="116"/>
      <c r="J52" s="24"/>
      <c r="K52" s="26"/>
    </row>
    <row r="53" spans="2:47" s="1" customFormat="1" ht="22.5" customHeight="1" x14ac:dyDescent="0.3">
      <c r="B53" s="36"/>
      <c r="C53" s="37"/>
      <c r="D53" s="37"/>
      <c r="E53" s="322" t="s">
        <v>590</v>
      </c>
      <c r="F53" s="289"/>
      <c r="G53" s="289"/>
      <c r="H53" s="289"/>
      <c r="I53" s="117"/>
      <c r="J53" s="37"/>
      <c r="K53" s="40"/>
    </row>
    <row r="54" spans="2:47" s="1" customFormat="1" ht="14.45" customHeight="1" x14ac:dyDescent="0.3">
      <c r="B54" s="36"/>
      <c r="C54" s="32" t="s">
        <v>113</v>
      </c>
      <c r="D54" s="37"/>
      <c r="E54" s="37"/>
      <c r="F54" s="37"/>
      <c r="G54" s="37"/>
      <c r="H54" s="37"/>
      <c r="I54" s="117"/>
      <c r="J54" s="37"/>
      <c r="K54" s="40"/>
    </row>
    <row r="55" spans="2:47" s="1" customFormat="1" ht="23.25" customHeight="1" x14ac:dyDescent="0.3">
      <c r="B55" s="36"/>
      <c r="C55" s="37"/>
      <c r="D55" s="37"/>
      <c r="E55" s="323" t="str">
        <f>E13</f>
        <v>3b - Vedlejší rozpočtové náklady</v>
      </c>
      <c r="F55" s="289"/>
      <c r="G55" s="289"/>
      <c r="H55" s="289"/>
      <c r="I55" s="117"/>
      <c r="J55" s="37"/>
      <c r="K55" s="40"/>
    </row>
    <row r="56" spans="2:47" s="1" customFormat="1" ht="6.95" customHeight="1" x14ac:dyDescent="0.3">
      <c r="B56" s="36"/>
      <c r="C56" s="37"/>
      <c r="D56" s="37"/>
      <c r="E56" s="37"/>
      <c r="F56" s="37"/>
      <c r="G56" s="37"/>
      <c r="H56" s="37"/>
      <c r="I56" s="117"/>
      <c r="J56" s="37"/>
      <c r="K56" s="40"/>
    </row>
    <row r="57" spans="2:47" s="1" customFormat="1" ht="18" customHeight="1" x14ac:dyDescent="0.3">
      <c r="B57" s="36"/>
      <c r="C57" s="32" t="s">
        <v>21</v>
      </c>
      <c r="D57" s="37"/>
      <c r="E57" s="37"/>
      <c r="F57" s="30" t="str">
        <f>F16</f>
        <v>Chrudim</v>
      </c>
      <c r="G57" s="37"/>
      <c r="H57" s="37"/>
      <c r="I57" s="118" t="s">
        <v>23</v>
      </c>
      <c r="J57" s="119" t="str">
        <f>IF(J16="","",J16)</f>
        <v>29.9.2016</v>
      </c>
      <c r="K57" s="40"/>
    </row>
    <row r="58" spans="2:47" s="1" customFormat="1" ht="6.95" customHeight="1" x14ac:dyDescent="0.3">
      <c r="B58" s="36"/>
      <c r="C58" s="37"/>
      <c r="D58" s="37"/>
      <c r="E58" s="37"/>
      <c r="F58" s="37"/>
      <c r="G58" s="37"/>
      <c r="H58" s="37"/>
      <c r="I58" s="117"/>
      <c r="J58" s="37"/>
      <c r="K58" s="40"/>
    </row>
    <row r="59" spans="2:47" s="1" customFormat="1" x14ac:dyDescent="0.3">
      <c r="B59" s="36"/>
      <c r="C59" s="32" t="s">
        <v>25</v>
      </c>
      <c r="D59" s="37"/>
      <c r="E59" s="37"/>
      <c r="F59" s="30" t="str">
        <f>E19</f>
        <v>MÚ Chrudim,Resselovo nám.77,Chrudim</v>
      </c>
      <c r="G59" s="37"/>
      <c r="H59" s="37"/>
      <c r="I59" s="118" t="s">
        <v>32</v>
      </c>
      <c r="J59" s="30" t="str">
        <f>E25</f>
        <v>CODE s.r.o.,Na Vrtálně 84,Pardubice</v>
      </c>
      <c r="K59" s="40"/>
    </row>
    <row r="60" spans="2:47" s="1" customFormat="1" ht="14.45" customHeight="1" x14ac:dyDescent="0.3">
      <c r="B60" s="36"/>
      <c r="C60" s="32" t="s">
        <v>30</v>
      </c>
      <c r="D60" s="37"/>
      <c r="E60" s="37"/>
      <c r="F60" s="30" t="str">
        <f>IF(E22="","",E22)</f>
        <v/>
      </c>
      <c r="G60" s="37"/>
      <c r="H60" s="37"/>
      <c r="I60" s="117"/>
      <c r="J60" s="37"/>
      <c r="K60" s="40"/>
    </row>
    <row r="61" spans="2:47" s="1" customFormat="1" ht="10.35" customHeight="1" x14ac:dyDescent="0.3">
      <c r="B61" s="36"/>
      <c r="C61" s="37"/>
      <c r="D61" s="37"/>
      <c r="E61" s="37"/>
      <c r="F61" s="37"/>
      <c r="G61" s="37"/>
      <c r="H61" s="37"/>
      <c r="I61" s="117"/>
      <c r="J61" s="37"/>
      <c r="K61" s="40"/>
    </row>
    <row r="62" spans="2:47" s="1" customFormat="1" ht="29.25" customHeight="1" x14ac:dyDescent="0.3">
      <c r="B62" s="36"/>
      <c r="C62" s="143" t="s">
        <v>116</v>
      </c>
      <c r="D62" s="131"/>
      <c r="E62" s="131"/>
      <c r="F62" s="131"/>
      <c r="G62" s="131"/>
      <c r="H62" s="131"/>
      <c r="I62" s="144"/>
      <c r="J62" s="145" t="s">
        <v>117</v>
      </c>
      <c r="K62" s="146"/>
    </row>
    <row r="63" spans="2:47" s="1" customFormat="1" ht="10.35" customHeight="1" x14ac:dyDescent="0.3">
      <c r="B63" s="36"/>
      <c r="C63" s="37"/>
      <c r="D63" s="37"/>
      <c r="E63" s="37"/>
      <c r="F63" s="37"/>
      <c r="G63" s="37"/>
      <c r="H63" s="37"/>
      <c r="I63" s="117"/>
      <c r="J63" s="37"/>
      <c r="K63" s="40"/>
    </row>
    <row r="64" spans="2:47" s="1" customFormat="1" ht="29.25" customHeight="1" x14ac:dyDescent="0.3">
      <c r="B64" s="36"/>
      <c r="C64" s="147" t="s">
        <v>118</v>
      </c>
      <c r="D64" s="37"/>
      <c r="E64" s="37"/>
      <c r="F64" s="37"/>
      <c r="G64" s="37"/>
      <c r="H64" s="37"/>
      <c r="I64" s="117"/>
      <c r="J64" s="127">
        <f>J95</f>
        <v>0</v>
      </c>
      <c r="K64" s="40"/>
      <c r="AU64" s="19" t="s">
        <v>119</v>
      </c>
    </row>
    <row r="65" spans="2:12" s="8" customFormat="1" ht="24.95" customHeight="1" x14ac:dyDescent="0.3">
      <c r="B65" s="148"/>
      <c r="C65" s="149"/>
      <c r="D65" s="150" t="s">
        <v>632</v>
      </c>
      <c r="E65" s="151"/>
      <c r="F65" s="151"/>
      <c r="G65" s="151"/>
      <c r="H65" s="151"/>
      <c r="I65" s="152"/>
      <c r="J65" s="153">
        <f>J96</f>
        <v>0</v>
      </c>
      <c r="K65" s="154"/>
    </row>
    <row r="66" spans="2:12" s="9" customFormat="1" ht="19.899999999999999" customHeight="1" x14ac:dyDescent="0.3">
      <c r="B66" s="155"/>
      <c r="C66" s="156"/>
      <c r="D66" s="157" t="s">
        <v>633</v>
      </c>
      <c r="E66" s="158"/>
      <c r="F66" s="158"/>
      <c r="G66" s="158"/>
      <c r="H66" s="158"/>
      <c r="I66" s="159"/>
      <c r="J66" s="160">
        <f>J97</f>
        <v>0</v>
      </c>
      <c r="K66" s="161"/>
    </row>
    <row r="67" spans="2:12" s="9" customFormat="1" ht="19.899999999999999" customHeight="1" x14ac:dyDescent="0.3">
      <c r="B67" s="155"/>
      <c r="C67" s="156"/>
      <c r="D67" s="157" t="s">
        <v>634</v>
      </c>
      <c r="E67" s="158"/>
      <c r="F67" s="158"/>
      <c r="G67" s="158"/>
      <c r="H67" s="158"/>
      <c r="I67" s="159"/>
      <c r="J67" s="160">
        <f>J102</f>
        <v>0</v>
      </c>
      <c r="K67" s="161"/>
    </row>
    <row r="68" spans="2:12" s="9" customFormat="1" ht="19.899999999999999" customHeight="1" x14ac:dyDescent="0.3">
      <c r="B68" s="155"/>
      <c r="C68" s="156"/>
      <c r="D68" s="157" t="s">
        <v>635</v>
      </c>
      <c r="E68" s="158"/>
      <c r="F68" s="158"/>
      <c r="G68" s="158"/>
      <c r="H68" s="158"/>
      <c r="I68" s="159"/>
      <c r="J68" s="160">
        <f>J106</f>
        <v>0</v>
      </c>
      <c r="K68" s="161"/>
    </row>
    <row r="69" spans="2:12" s="9" customFormat="1" ht="19.899999999999999" customHeight="1" x14ac:dyDescent="0.3">
      <c r="B69" s="155"/>
      <c r="C69" s="156"/>
      <c r="D69" s="157" t="s">
        <v>636</v>
      </c>
      <c r="E69" s="158"/>
      <c r="F69" s="158"/>
      <c r="G69" s="158"/>
      <c r="H69" s="158"/>
      <c r="I69" s="159"/>
      <c r="J69" s="160">
        <f>J111</f>
        <v>0</v>
      </c>
      <c r="K69" s="161"/>
    </row>
    <row r="70" spans="2:12" s="9" customFormat="1" ht="19.899999999999999" customHeight="1" x14ac:dyDescent="0.3">
      <c r="B70" s="155"/>
      <c r="C70" s="156"/>
      <c r="D70" s="157" t="s">
        <v>637</v>
      </c>
      <c r="E70" s="158"/>
      <c r="F70" s="158"/>
      <c r="G70" s="158"/>
      <c r="H70" s="158"/>
      <c r="I70" s="159"/>
      <c r="J70" s="160">
        <f>J113</f>
        <v>0</v>
      </c>
      <c r="K70" s="161"/>
    </row>
    <row r="71" spans="2:12" s="9" customFormat="1" ht="19.899999999999999" customHeight="1" x14ac:dyDescent="0.3">
      <c r="B71" s="155"/>
      <c r="C71" s="156"/>
      <c r="D71" s="157" t="s">
        <v>638</v>
      </c>
      <c r="E71" s="158"/>
      <c r="F71" s="158"/>
      <c r="G71" s="158"/>
      <c r="H71" s="158"/>
      <c r="I71" s="159"/>
      <c r="J71" s="160">
        <f>J116</f>
        <v>0</v>
      </c>
      <c r="K71" s="161"/>
    </row>
    <row r="72" spans="2:12" s="1" customFormat="1" ht="21.75" customHeight="1" x14ac:dyDescent="0.3">
      <c r="B72" s="36"/>
      <c r="C72" s="37"/>
      <c r="D72" s="37"/>
      <c r="E72" s="37"/>
      <c r="F72" s="37"/>
      <c r="G72" s="37"/>
      <c r="H72" s="37"/>
      <c r="I72" s="117"/>
      <c r="J72" s="37"/>
      <c r="K72" s="40"/>
    </row>
    <row r="73" spans="2:12" s="1" customFormat="1" ht="6.95" customHeight="1" x14ac:dyDescent="0.3">
      <c r="B73" s="51"/>
      <c r="C73" s="52"/>
      <c r="D73" s="52"/>
      <c r="E73" s="52"/>
      <c r="F73" s="52"/>
      <c r="G73" s="52"/>
      <c r="H73" s="52"/>
      <c r="I73" s="138"/>
      <c r="J73" s="52"/>
      <c r="K73" s="53"/>
    </row>
    <row r="77" spans="2:12" s="1" customFormat="1" ht="6.95" customHeight="1" x14ac:dyDescent="0.3">
      <c r="B77" s="54"/>
      <c r="C77" s="55"/>
      <c r="D77" s="55"/>
      <c r="E77" s="55"/>
      <c r="F77" s="55"/>
      <c r="G77" s="55"/>
      <c r="H77" s="55"/>
      <c r="I77" s="141"/>
      <c r="J77" s="55"/>
      <c r="K77" s="55"/>
      <c r="L77" s="56"/>
    </row>
    <row r="78" spans="2:12" s="1" customFormat="1" ht="36.950000000000003" customHeight="1" x14ac:dyDescent="0.3">
      <c r="B78" s="36"/>
      <c r="C78" s="57" t="s">
        <v>134</v>
      </c>
      <c r="D78" s="58"/>
      <c r="E78" s="58"/>
      <c r="F78" s="58"/>
      <c r="G78" s="58"/>
      <c r="H78" s="58"/>
      <c r="I78" s="162"/>
      <c r="J78" s="58"/>
      <c r="K78" s="58"/>
      <c r="L78" s="56"/>
    </row>
    <row r="79" spans="2:12" s="1" customFormat="1" ht="6.95" customHeight="1" x14ac:dyDescent="0.3">
      <c r="B79" s="36"/>
      <c r="C79" s="58"/>
      <c r="D79" s="58"/>
      <c r="E79" s="58"/>
      <c r="F79" s="58"/>
      <c r="G79" s="58"/>
      <c r="H79" s="58"/>
      <c r="I79" s="162"/>
      <c r="J79" s="58"/>
      <c r="K79" s="58"/>
      <c r="L79" s="56"/>
    </row>
    <row r="80" spans="2:12" s="1" customFormat="1" ht="14.45" customHeight="1" x14ac:dyDescent="0.3">
      <c r="B80" s="36"/>
      <c r="C80" s="60" t="s">
        <v>16</v>
      </c>
      <c r="D80" s="58"/>
      <c r="E80" s="58"/>
      <c r="F80" s="58"/>
      <c r="G80" s="58"/>
      <c r="H80" s="58"/>
      <c r="I80" s="162"/>
      <c r="J80" s="58"/>
      <c r="K80" s="58"/>
      <c r="L80" s="56"/>
    </row>
    <row r="81" spans="2:63" s="1" customFormat="1" ht="22.5" customHeight="1" x14ac:dyDescent="0.3">
      <c r="B81" s="36"/>
      <c r="C81" s="58"/>
      <c r="D81" s="58"/>
      <c r="E81" s="325" t="str">
        <f>E7</f>
        <v>Chrudimská beseda 85 - oprava fasády Chrudim-I.etapa</v>
      </c>
      <c r="F81" s="300"/>
      <c r="G81" s="300"/>
      <c r="H81" s="300"/>
      <c r="I81" s="162"/>
      <c r="J81" s="58"/>
      <c r="K81" s="58"/>
      <c r="L81" s="56"/>
    </row>
    <row r="82" spans="2:63" x14ac:dyDescent="0.3">
      <c r="B82" s="23"/>
      <c r="C82" s="60" t="s">
        <v>109</v>
      </c>
      <c r="D82" s="163"/>
      <c r="E82" s="163"/>
      <c r="F82" s="163"/>
      <c r="G82" s="163"/>
      <c r="H82" s="163"/>
      <c r="J82" s="163"/>
      <c r="K82" s="163"/>
      <c r="L82" s="164"/>
    </row>
    <row r="83" spans="2:63" ht="22.5" customHeight="1" x14ac:dyDescent="0.3">
      <c r="B83" s="23"/>
      <c r="C83" s="163"/>
      <c r="D83" s="163"/>
      <c r="E83" s="325" t="s">
        <v>110</v>
      </c>
      <c r="F83" s="327"/>
      <c r="G83" s="327"/>
      <c r="H83" s="327"/>
      <c r="J83" s="163"/>
      <c r="K83" s="163"/>
      <c r="L83" s="164"/>
    </row>
    <row r="84" spans="2:63" x14ac:dyDescent="0.3">
      <c r="B84" s="23"/>
      <c r="C84" s="60" t="s">
        <v>111</v>
      </c>
      <c r="D84" s="163"/>
      <c r="E84" s="163"/>
      <c r="F84" s="163"/>
      <c r="G84" s="163"/>
      <c r="H84" s="163"/>
      <c r="J84" s="163"/>
      <c r="K84" s="163"/>
      <c r="L84" s="164"/>
    </row>
    <row r="85" spans="2:63" s="1" customFormat="1" ht="22.5" customHeight="1" x14ac:dyDescent="0.3">
      <c r="B85" s="36"/>
      <c r="C85" s="58"/>
      <c r="D85" s="58"/>
      <c r="E85" s="326" t="s">
        <v>590</v>
      </c>
      <c r="F85" s="300"/>
      <c r="G85" s="300"/>
      <c r="H85" s="300"/>
      <c r="I85" s="162"/>
      <c r="J85" s="58"/>
      <c r="K85" s="58"/>
      <c r="L85" s="56"/>
    </row>
    <row r="86" spans="2:63" s="1" customFormat="1" ht="14.45" customHeight="1" x14ac:dyDescent="0.3">
      <c r="B86" s="36"/>
      <c r="C86" s="60" t="s">
        <v>113</v>
      </c>
      <c r="D86" s="58"/>
      <c r="E86" s="58"/>
      <c r="F86" s="58"/>
      <c r="G86" s="58"/>
      <c r="H86" s="58"/>
      <c r="I86" s="162"/>
      <c r="J86" s="58"/>
      <c r="K86" s="58"/>
      <c r="L86" s="56"/>
    </row>
    <row r="87" spans="2:63" s="1" customFormat="1" ht="23.25" customHeight="1" x14ac:dyDescent="0.3">
      <c r="B87" s="36"/>
      <c r="C87" s="58"/>
      <c r="D87" s="58"/>
      <c r="E87" s="297" t="str">
        <f>E13</f>
        <v>3b - Vedlejší rozpočtové náklady</v>
      </c>
      <c r="F87" s="300"/>
      <c r="G87" s="300"/>
      <c r="H87" s="300"/>
      <c r="I87" s="162"/>
      <c r="J87" s="58"/>
      <c r="K87" s="58"/>
      <c r="L87" s="56"/>
    </row>
    <row r="88" spans="2:63" s="1" customFormat="1" ht="6.95" customHeight="1" x14ac:dyDescent="0.3">
      <c r="B88" s="36"/>
      <c r="C88" s="58"/>
      <c r="D88" s="58"/>
      <c r="E88" s="58"/>
      <c r="F88" s="58"/>
      <c r="G88" s="58"/>
      <c r="H88" s="58"/>
      <c r="I88" s="162"/>
      <c r="J88" s="58"/>
      <c r="K88" s="58"/>
      <c r="L88" s="56"/>
    </row>
    <row r="89" spans="2:63" s="1" customFormat="1" ht="18" customHeight="1" x14ac:dyDescent="0.3">
      <c r="B89" s="36"/>
      <c r="C89" s="60" t="s">
        <v>21</v>
      </c>
      <c r="D89" s="58"/>
      <c r="E89" s="58"/>
      <c r="F89" s="165" t="str">
        <f>F16</f>
        <v>Chrudim</v>
      </c>
      <c r="G89" s="58"/>
      <c r="H89" s="58"/>
      <c r="I89" s="166" t="s">
        <v>23</v>
      </c>
      <c r="J89" s="68" t="str">
        <f>IF(J16="","",J16)</f>
        <v>29.9.2016</v>
      </c>
      <c r="K89" s="58"/>
      <c r="L89" s="56"/>
    </row>
    <row r="90" spans="2:63" s="1" customFormat="1" ht="6.95" customHeight="1" x14ac:dyDescent="0.3">
      <c r="B90" s="36"/>
      <c r="C90" s="58"/>
      <c r="D90" s="58"/>
      <c r="E90" s="58"/>
      <c r="F90" s="58"/>
      <c r="G90" s="58"/>
      <c r="H90" s="58"/>
      <c r="I90" s="162"/>
      <c r="J90" s="58"/>
      <c r="K90" s="58"/>
      <c r="L90" s="56"/>
    </row>
    <row r="91" spans="2:63" s="1" customFormat="1" x14ac:dyDescent="0.3">
      <c r="B91" s="36"/>
      <c r="C91" s="60" t="s">
        <v>25</v>
      </c>
      <c r="D91" s="58"/>
      <c r="E91" s="58"/>
      <c r="F91" s="165" t="str">
        <f>E19</f>
        <v>MÚ Chrudim,Resselovo nám.77,Chrudim</v>
      </c>
      <c r="G91" s="58"/>
      <c r="H91" s="58"/>
      <c r="I91" s="166" t="s">
        <v>32</v>
      </c>
      <c r="J91" s="165" t="str">
        <f>E25</f>
        <v>CODE s.r.o.,Na Vrtálně 84,Pardubice</v>
      </c>
      <c r="K91" s="58"/>
      <c r="L91" s="56"/>
    </row>
    <row r="92" spans="2:63" s="1" customFormat="1" ht="14.45" customHeight="1" x14ac:dyDescent="0.3">
      <c r="B92" s="36"/>
      <c r="C92" s="60" t="s">
        <v>30</v>
      </c>
      <c r="D92" s="58"/>
      <c r="E92" s="58"/>
      <c r="F92" s="165" t="str">
        <f>IF(E22="","",E22)</f>
        <v/>
      </c>
      <c r="G92" s="58"/>
      <c r="H92" s="58"/>
      <c r="I92" s="162"/>
      <c r="J92" s="58"/>
      <c r="K92" s="58"/>
      <c r="L92" s="56"/>
    </row>
    <row r="93" spans="2:63" s="1" customFormat="1" ht="10.35" customHeight="1" x14ac:dyDescent="0.3">
      <c r="B93" s="36"/>
      <c r="C93" s="58"/>
      <c r="D93" s="58"/>
      <c r="E93" s="58"/>
      <c r="F93" s="58"/>
      <c r="G93" s="58"/>
      <c r="H93" s="58"/>
      <c r="I93" s="162"/>
      <c r="J93" s="58"/>
      <c r="K93" s="58"/>
      <c r="L93" s="56"/>
    </row>
    <row r="94" spans="2:63" s="10" customFormat="1" ht="29.25" customHeight="1" x14ac:dyDescent="0.3">
      <c r="B94" s="167"/>
      <c r="C94" s="168" t="s">
        <v>135</v>
      </c>
      <c r="D94" s="169" t="s">
        <v>55</v>
      </c>
      <c r="E94" s="169" t="s">
        <v>51</v>
      </c>
      <c r="F94" s="169" t="s">
        <v>136</v>
      </c>
      <c r="G94" s="169" t="s">
        <v>137</v>
      </c>
      <c r="H94" s="169" t="s">
        <v>138</v>
      </c>
      <c r="I94" s="170" t="s">
        <v>139</v>
      </c>
      <c r="J94" s="169" t="s">
        <v>117</v>
      </c>
      <c r="K94" s="171" t="s">
        <v>140</v>
      </c>
      <c r="L94" s="172"/>
      <c r="M94" s="76" t="s">
        <v>141</v>
      </c>
      <c r="N94" s="77" t="s">
        <v>40</v>
      </c>
      <c r="O94" s="77" t="s">
        <v>142</v>
      </c>
      <c r="P94" s="77" t="s">
        <v>143</v>
      </c>
      <c r="Q94" s="77" t="s">
        <v>144</v>
      </c>
      <c r="R94" s="77" t="s">
        <v>145</v>
      </c>
      <c r="S94" s="77" t="s">
        <v>146</v>
      </c>
      <c r="T94" s="78" t="s">
        <v>147</v>
      </c>
    </row>
    <row r="95" spans="2:63" s="1" customFormat="1" ht="29.25" customHeight="1" x14ac:dyDescent="0.35">
      <c r="B95" s="36"/>
      <c r="C95" s="82" t="s">
        <v>118</v>
      </c>
      <c r="D95" s="58"/>
      <c r="E95" s="58"/>
      <c r="F95" s="58"/>
      <c r="G95" s="58"/>
      <c r="H95" s="58"/>
      <c r="I95" s="162"/>
      <c r="J95" s="173">
        <f>BK95</f>
        <v>0</v>
      </c>
      <c r="K95" s="58"/>
      <c r="L95" s="56"/>
      <c r="M95" s="79"/>
      <c r="N95" s="80"/>
      <c r="O95" s="80"/>
      <c r="P95" s="174">
        <f>P96</f>
        <v>0</v>
      </c>
      <c r="Q95" s="80"/>
      <c r="R95" s="174">
        <f>R96</f>
        <v>0</v>
      </c>
      <c r="S95" s="80"/>
      <c r="T95" s="175">
        <f>T96</f>
        <v>0</v>
      </c>
      <c r="AT95" s="19" t="s">
        <v>69</v>
      </c>
      <c r="AU95" s="19" t="s">
        <v>119</v>
      </c>
      <c r="BK95" s="176">
        <f>BK96</f>
        <v>0</v>
      </c>
    </row>
    <row r="96" spans="2:63" s="11" customFormat="1" ht="37.35" customHeight="1" x14ac:dyDescent="0.35">
      <c r="B96" s="177"/>
      <c r="C96" s="178"/>
      <c r="D96" s="179" t="s">
        <v>69</v>
      </c>
      <c r="E96" s="180" t="s">
        <v>639</v>
      </c>
      <c r="F96" s="180" t="s">
        <v>640</v>
      </c>
      <c r="G96" s="178"/>
      <c r="H96" s="178"/>
      <c r="I96" s="181"/>
      <c r="J96" s="182">
        <f>BK96</f>
        <v>0</v>
      </c>
      <c r="K96" s="178"/>
      <c r="L96" s="183"/>
      <c r="M96" s="184"/>
      <c r="N96" s="185"/>
      <c r="O96" s="185"/>
      <c r="P96" s="186">
        <f>P97+P102+P106+P111+P113+P116</f>
        <v>0</v>
      </c>
      <c r="Q96" s="185"/>
      <c r="R96" s="186">
        <f>R97+R102+R106+R111+R113+R116</f>
        <v>0</v>
      </c>
      <c r="S96" s="185"/>
      <c r="T96" s="187">
        <f>T97+T102+T106+T111+T113+T116</f>
        <v>0</v>
      </c>
      <c r="AR96" s="188" t="s">
        <v>178</v>
      </c>
      <c r="AT96" s="189" t="s">
        <v>69</v>
      </c>
      <c r="AU96" s="189" t="s">
        <v>70</v>
      </c>
      <c r="AY96" s="188" t="s">
        <v>150</v>
      </c>
      <c r="BK96" s="190">
        <f>BK97+BK102+BK106+BK111+BK113+BK116</f>
        <v>0</v>
      </c>
    </row>
    <row r="97" spans="2:65" s="11" customFormat="1" ht="19.899999999999999" customHeight="1" x14ac:dyDescent="0.3">
      <c r="B97" s="177"/>
      <c r="C97" s="178"/>
      <c r="D97" s="191" t="s">
        <v>69</v>
      </c>
      <c r="E97" s="192" t="s">
        <v>641</v>
      </c>
      <c r="F97" s="192" t="s">
        <v>642</v>
      </c>
      <c r="G97" s="178"/>
      <c r="H97" s="178"/>
      <c r="I97" s="181"/>
      <c r="J97" s="193">
        <f>BK97</f>
        <v>0</v>
      </c>
      <c r="K97" s="178"/>
      <c r="L97" s="183"/>
      <c r="M97" s="184"/>
      <c r="N97" s="185"/>
      <c r="O97" s="185"/>
      <c r="P97" s="186">
        <f>SUM(P98:P101)</f>
        <v>0</v>
      </c>
      <c r="Q97" s="185"/>
      <c r="R97" s="186">
        <f>SUM(R98:R101)</f>
        <v>0</v>
      </c>
      <c r="S97" s="185"/>
      <c r="T97" s="187">
        <f>SUM(T98:T101)</f>
        <v>0</v>
      </c>
      <c r="AR97" s="188" t="s">
        <v>178</v>
      </c>
      <c r="AT97" s="189" t="s">
        <v>69</v>
      </c>
      <c r="AU97" s="189" t="s">
        <v>74</v>
      </c>
      <c r="AY97" s="188" t="s">
        <v>150</v>
      </c>
      <c r="BK97" s="190">
        <f>SUM(BK98:BK101)</f>
        <v>0</v>
      </c>
    </row>
    <row r="98" spans="2:65" s="1" customFormat="1" ht="44.25" customHeight="1" x14ac:dyDescent="0.3">
      <c r="B98" s="36"/>
      <c r="C98" s="194" t="s">
        <v>74</v>
      </c>
      <c r="D98" s="194" t="s">
        <v>152</v>
      </c>
      <c r="E98" s="195" t="s">
        <v>643</v>
      </c>
      <c r="F98" s="196" t="s">
        <v>644</v>
      </c>
      <c r="G98" s="197" t="s">
        <v>645</v>
      </c>
      <c r="H98" s="198">
        <v>1</v>
      </c>
      <c r="I98" s="199"/>
      <c r="J98" s="200">
        <f>ROUND(I98*H98,2)</f>
        <v>0</v>
      </c>
      <c r="K98" s="196" t="s">
        <v>19</v>
      </c>
      <c r="L98" s="56"/>
      <c r="M98" s="201" t="s">
        <v>19</v>
      </c>
      <c r="N98" s="202" t="s">
        <v>41</v>
      </c>
      <c r="O98" s="37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19" t="s">
        <v>646</v>
      </c>
      <c r="AT98" s="19" t="s">
        <v>152</v>
      </c>
      <c r="AU98" s="19" t="s">
        <v>81</v>
      </c>
      <c r="AY98" s="19" t="s">
        <v>150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9" t="s">
        <v>74</v>
      </c>
      <c r="BK98" s="205">
        <f>ROUND(I98*H98,2)</f>
        <v>0</v>
      </c>
      <c r="BL98" s="19" t="s">
        <v>646</v>
      </c>
      <c r="BM98" s="19" t="s">
        <v>647</v>
      </c>
    </row>
    <row r="99" spans="2:65" s="1" customFormat="1" ht="44.25" customHeight="1" x14ac:dyDescent="0.3">
      <c r="B99" s="36"/>
      <c r="C99" s="194" t="s">
        <v>81</v>
      </c>
      <c r="D99" s="194" t="s">
        <v>152</v>
      </c>
      <c r="E99" s="195" t="s">
        <v>648</v>
      </c>
      <c r="F99" s="196" t="s">
        <v>649</v>
      </c>
      <c r="G99" s="197" t="s">
        <v>645</v>
      </c>
      <c r="H99" s="198">
        <v>1</v>
      </c>
      <c r="I99" s="199"/>
      <c r="J99" s="200">
        <f>ROUND(I99*H99,2)</f>
        <v>0</v>
      </c>
      <c r="K99" s="196" t="s">
        <v>19</v>
      </c>
      <c r="L99" s="56"/>
      <c r="M99" s="201" t="s">
        <v>19</v>
      </c>
      <c r="N99" s="202" t="s">
        <v>41</v>
      </c>
      <c r="O99" s="37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AR99" s="19" t="s">
        <v>646</v>
      </c>
      <c r="AT99" s="19" t="s">
        <v>152</v>
      </c>
      <c r="AU99" s="19" t="s">
        <v>81</v>
      </c>
      <c r="AY99" s="19" t="s">
        <v>150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9" t="s">
        <v>74</v>
      </c>
      <c r="BK99" s="205">
        <f>ROUND(I99*H99,2)</f>
        <v>0</v>
      </c>
      <c r="BL99" s="19" t="s">
        <v>646</v>
      </c>
      <c r="BM99" s="19" t="s">
        <v>650</v>
      </c>
    </row>
    <row r="100" spans="2:65" s="1" customFormat="1" ht="44.25" customHeight="1" x14ac:dyDescent="0.3">
      <c r="B100" s="36"/>
      <c r="C100" s="194" t="s">
        <v>85</v>
      </c>
      <c r="D100" s="194" t="s">
        <v>152</v>
      </c>
      <c r="E100" s="195" t="s">
        <v>651</v>
      </c>
      <c r="F100" s="196" t="s">
        <v>652</v>
      </c>
      <c r="G100" s="197" t="s">
        <v>645</v>
      </c>
      <c r="H100" s="198">
        <v>1</v>
      </c>
      <c r="I100" s="199"/>
      <c r="J100" s="200">
        <f>ROUND(I100*H100,2)</f>
        <v>0</v>
      </c>
      <c r="K100" s="196" t="s">
        <v>19</v>
      </c>
      <c r="L100" s="56"/>
      <c r="M100" s="201" t="s">
        <v>19</v>
      </c>
      <c r="N100" s="202" t="s">
        <v>41</v>
      </c>
      <c r="O100" s="37"/>
      <c r="P100" s="203">
        <f>O100*H100</f>
        <v>0</v>
      </c>
      <c r="Q100" s="203">
        <v>0</v>
      </c>
      <c r="R100" s="203">
        <f>Q100*H100</f>
        <v>0</v>
      </c>
      <c r="S100" s="203">
        <v>0</v>
      </c>
      <c r="T100" s="204">
        <f>S100*H100</f>
        <v>0</v>
      </c>
      <c r="AR100" s="19" t="s">
        <v>646</v>
      </c>
      <c r="AT100" s="19" t="s">
        <v>152</v>
      </c>
      <c r="AU100" s="19" t="s">
        <v>81</v>
      </c>
      <c r="AY100" s="19" t="s">
        <v>150</v>
      </c>
      <c r="BE100" s="205">
        <f>IF(N100="základní",J100,0)</f>
        <v>0</v>
      </c>
      <c r="BF100" s="205">
        <f>IF(N100="snížená",J100,0)</f>
        <v>0</v>
      </c>
      <c r="BG100" s="205">
        <f>IF(N100="zákl. přenesená",J100,0)</f>
        <v>0</v>
      </c>
      <c r="BH100" s="205">
        <f>IF(N100="sníž. přenesená",J100,0)</f>
        <v>0</v>
      </c>
      <c r="BI100" s="205">
        <f>IF(N100="nulová",J100,0)</f>
        <v>0</v>
      </c>
      <c r="BJ100" s="19" t="s">
        <v>74</v>
      </c>
      <c r="BK100" s="205">
        <f>ROUND(I100*H100,2)</f>
        <v>0</v>
      </c>
      <c r="BL100" s="19" t="s">
        <v>646</v>
      </c>
      <c r="BM100" s="19" t="s">
        <v>653</v>
      </c>
    </row>
    <row r="101" spans="2:65" s="1" customFormat="1" ht="22.5" customHeight="1" x14ac:dyDescent="0.3">
      <c r="B101" s="36"/>
      <c r="C101" s="194" t="s">
        <v>157</v>
      </c>
      <c r="D101" s="194" t="s">
        <v>152</v>
      </c>
      <c r="E101" s="195" t="s">
        <v>654</v>
      </c>
      <c r="F101" s="196" t="s">
        <v>655</v>
      </c>
      <c r="G101" s="197" t="s">
        <v>206</v>
      </c>
      <c r="H101" s="198">
        <v>1</v>
      </c>
      <c r="I101" s="199"/>
      <c r="J101" s="200">
        <f>ROUND(I101*H101,2)</f>
        <v>0</v>
      </c>
      <c r="K101" s="196" t="s">
        <v>19</v>
      </c>
      <c r="L101" s="56"/>
      <c r="M101" s="201" t="s">
        <v>19</v>
      </c>
      <c r="N101" s="202" t="s">
        <v>41</v>
      </c>
      <c r="O101" s="37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19" t="s">
        <v>646</v>
      </c>
      <c r="AT101" s="19" t="s">
        <v>152</v>
      </c>
      <c r="AU101" s="19" t="s">
        <v>81</v>
      </c>
      <c r="AY101" s="19" t="s">
        <v>150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9" t="s">
        <v>74</v>
      </c>
      <c r="BK101" s="205">
        <f>ROUND(I101*H101,2)</f>
        <v>0</v>
      </c>
      <c r="BL101" s="19" t="s">
        <v>646</v>
      </c>
      <c r="BM101" s="19" t="s">
        <v>656</v>
      </c>
    </row>
    <row r="102" spans="2:65" s="11" customFormat="1" ht="29.85" customHeight="1" x14ac:dyDescent="0.3">
      <c r="B102" s="177"/>
      <c r="C102" s="178"/>
      <c r="D102" s="191" t="s">
        <v>69</v>
      </c>
      <c r="E102" s="192" t="s">
        <v>657</v>
      </c>
      <c r="F102" s="192" t="s">
        <v>658</v>
      </c>
      <c r="G102" s="178"/>
      <c r="H102" s="178"/>
      <c r="I102" s="181"/>
      <c r="J102" s="193">
        <f>BK102</f>
        <v>0</v>
      </c>
      <c r="K102" s="178"/>
      <c r="L102" s="183"/>
      <c r="M102" s="184"/>
      <c r="N102" s="185"/>
      <c r="O102" s="185"/>
      <c r="P102" s="186">
        <f>SUM(P103:P105)</f>
        <v>0</v>
      </c>
      <c r="Q102" s="185"/>
      <c r="R102" s="186">
        <f>SUM(R103:R105)</f>
        <v>0</v>
      </c>
      <c r="S102" s="185"/>
      <c r="T102" s="187">
        <f>SUM(T103:T105)</f>
        <v>0</v>
      </c>
      <c r="AR102" s="188" t="s">
        <v>178</v>
      </c>
      <c r="AT102" s="189" t="s">
        <v>69</v>
      </c>
      <c r="AU102" s="189" t="s">
        <v>74</v>
      </c>
      <c r="AY102" s="188" t="s">
        <v>150</v>
      </c>
      <c r="BK102" s="190">
        <f>SUM(BK103:BK105)</f>
        <v>0</v>
      </c>
    </row>
    <row r="103" spans="2:65" s="1" customFormat="1" ht="22.5" customHeight="1" x14ac:dyDescent="0.3">
      <c r="B103" s="36"/>
      <c r="C103" s="194" t="s">
        <v>178</v>
      </c>
      <c r="D103" s="194" t="s">
        <v>152</v>
      </c>
      <c r="E103" s="195" t="s">
        <v>659</v>
      </c>
      <c r="F103" s="196" t="s">
        <v>660</v>
      </c>
      <c r="G103" s="197" t="s">
        <v>645</v>
      </c>
      <c r="H103" s="198">
        <v>1</v>
      </c>
      <c r="I103" s="199"/>
      <c r="J103" s="200">
        <f>ROUND(I103*H103,2)</f>
        <v>0</v>
      </c>
      <c r="K103" s="196" t="s">
        <v>19</v>
      </c>
      <c r="L103" s="56"/>
      <c r="M103" s="201" t="s">
        <v>19</v>
      </c>
      <c r="N103" s="202" t="s">
        <v>41</v>
      </c>
      <c r="O103" s="37"/>
      <c r="P103" s="203">
        <f>O103*H103</f>
        <v>0</v>
      </c>
      <c r="Q103" s="203">
        <v>0</v>
      </c>
      <c r="R103" s="203">
        <f>Q103*H103</f>
        <v>0</v>
      </c>
      <c r="S103" s="203">
        <v>0</v>
      </c>
      <c r="T103" s="204">
        <f>S103*H103</f>
        <v>0</v>
      </c>
      <c r="AR103" s="19" t="s">
        <v>646</v>
      </c>
      <c r="AT103" s="19" t="s">
        <v>152</v>
      </c>
      <c r="AU103" s="19" t="s">
        <v>81</v>
      </c>
      <c r="AY103" s="19" t="s">
        <v>150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9" t="s">
        <v>74</v>
      </c>
      <c r="BK103" s="205">
        <f>ROUND(I103*H103,2)</f>
        <v>0</v>
      </c>
      <c r="BL103" s="19" t="s">
        <v>646</v>
      </c>
      <c r="BM103" s="19" t="s">
        <v>661</v>
      </c>
    </row>
    <row r="104" spans="2:65" s="1" customFormat="1" ht="22.5" customHeight="1" x14ac:dyDescent="0.3">
      <c r="B104" s="36"/>
      <c r="C104" s="194" t="s">
        <v>162</v>
      </c>
      <c r="D104" s="194" t="s">
        <v>152</v>
      </c>
      <c r="E104" s="195" t="s">
        <v>662</v>
      </c>
      <c r="F104" s="196" t="s">
        <v>663</v>
      </c>
      <c r="G104" s="197" t="s">
        <v>206</v>
      </c>
      <c r="H104" s="198">
        <v>1</v>
      </c>
      <c r="I104" s="199"/>
      <c r="J104" s="200">
        <f>ROUND(I104*H104,2)</f>
        <v>0</v>
      </c>
      <c r="K104" s="196" t="s">
        <v>19</v>
      </c>
      <c r="L104" s="56"/>
      <c r="M104" s="201" t="s">
        <v>19</v>
      </c>
      <c r="N104" s="202" t="s">
        <v>41</v>
      </c>
      <c r="O104" s="37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AR104" s="19" t="s">
        <v>646</v>
      </c>
      <c r="AT104" s="19" t="s">
        <v>152</v>
      </c>
      <c r="AU104" s="19" t="s">
        <v>81</v>
      </c>
      <c r="AY104" s="19" t="s">
        <v>150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9" t="s">
        <v>74</v>
      </c>
      <c r="BK104" s="205">
        <f>ROUND(I104*H104,2)</f>
        <v>0</v>
      </c>
      <c r="BL104" s="19" t="s">
        <v>646</v>
      </c>
      <c r="BM104" s="19" t="s">
        <v>664</v>
      </c>
    </row>
    <row r="105" spans="2:65" s="1" customFormat="1" ht="31.5" customHeight="1" x14ac:dyDescent="0.3">
      <c r="B105" s="36"/>
      <c r="C105" s="194" t="s">
        <v>187</v>
      </c>
      <c r="D105" s="194" t="s">
        <v>152</v>
      </c>
      <c r="E105" s="195" t="s">
        <v>665</v>
      </c>
      <c r="F105" s="196" t="s">
        <v>666</v>
      </c>
      <c r="G105" s="197" t="s">
        <v>645</v>
      </c>
      <c r="H105" s="198">
        <v>1</v>
      </c>
      <c r="I105" s="199"/>
      <c r="J105" s="200">
        <f>ROUND(I105*H105,2)</f>
        <v>0</v>
      </c>
      <c r="K105" s="196" t="s">
        <v>156</v>
      </c>
      <c r="L105" s="56"/>
      <c r="M105" s="201" t="s">
        <v>19</v>
      </c>
      <c r="N105" s="202" t="s">
        <v>41</v>
      </c>
      <c r="O105" s="37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AR105" s="19" t="s">
        <v>646</v>
      </c>
      <c r="AT105" s="19" t="s">
        <v>152</v>
      </c>
      <c r="AU105" s="19" t="s">
        <v>81</v>
      </c>
      <c r="AY105" s="19" t="s">
        <v>150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9" t="s">
        <v>74</v>
      </c>
      <c r="BK105" s="205">
        <f>ROUND(I105*H105,2)</f>
        <v>0</v>
      </c>
      <c r="BL105" s="19" t="s">
        <v>646</v>
      </c>
      <c r="BM105" s="19" t="s">
        <v>667</v>
      </c>
    </row>
    <row r="106" spans="2:65" s="11" customFormat="1" ht="29.85" customHeight="1" x14ac:dyDescent="0.3">
      <c r="B106" s="177"/>
      <c r="C106" s="178"/>
      <c r="D106" s="191" t="s">
        <v>69</v>
      </c>
      <c r="E106" s="192" t="s">
        <v>668</v>
      </c>
      <c r="F106" s="192" t="s">
        <v>669</v>
      </c>
      <c r="G106" s="178"/>
      <c r="H106" s="178"/>
      <c r="I106" s="181"/>
      <c r="J106" s="193">
        <f>BK106</f>
        <v>0</v>
      </c>
      <c r="K106" s="178"/>
      <c r="L106" s="183"/>
      <c r="M106" s="184"/>
      <c r="N106" s="185"/>
      <c r="O106" s="185"/>
      <c r="P106" s="186">
        <f>SUM(P107:P110)</f>
        <v>0</v>
      </c>
      <c r="Q106" s="185"/>
      <c r="R106" s="186">
        <f>SUM(R107:R110)</f>
        <v>0</v>
      </c>
      <c r="S106" s="185"/>
      <c r="T106" s="187">
        <f>SUM(T107:T110)</f>
        <v>0</v>
      </c>
      <c r="AR106" s="188" t="s">
        <v>178</v>
      </c>
      <c r="AT106" s="189" t="s">
        <v>69</v>
      </c>
      <c r="AU106" s="189" t="s">
        <v>74</v>
      </c>
      <c r="AY106" s="188" t="s">
        <v>150</v>
      </c>
      <c r="BK106" s="190">
        <f>SUM(BK107:BK110)</f>
        <v>0</v>
      </c>
    </row>
    <row r="107" spans="2:65" s="1" customFormat="1" ht="22.5" customHeight="1" x14ac:dyDescent="0.3">
      <c r="B107" s="36"/>
      <c r="C107" s="194" t="s">
        <v>191</v>
      </c>
      <c r="D107" s="194" t="s">
        <v>152</v>
      </c>
      <c r="E107" s="195" t="s">
        <v>670</v>
      </c>
      <c r="F107" s="196" t="s">
        <v>671</v>
      </c>
      <c r="G107" s="197" t="s">
        <v>645</v>
      </c>
      <c r="H107" s="198">
        <v>1</v>
      </c>
      <c r="I107" s="199"/>
      <c r="J107" s="200">
        <f>ROUND(I107*H107,2)</f>
        <v>0</v>
      </c>
      <c r="K107" s="196" t="s">
        <v>19</v>
      </c>
      <c r="L107" s="56"/>
      <c r="M107" s="201" t="s">
        <v>19</v>
      </c>
      <c r="N107" s="202" t="s">
        <v>41</v>
      </c>
      <c r="O107" s="37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9" t="s">
        <v>646</v>
      </c>
      <c r="AT107" s="19" t="s">
        <v>152</v>
      </c>
      <c r="AU107" s="19" t="s">
        <v>81</v>
      </c>
      <c r="AY107" s="19" t="s">
        <v>150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9" t="s">
        <v>74</v>
      </c>
      <c r="BK107" s="205">
        <f>ROUND(I107*H107,2)</f>
        <v>0</v>
      </c>
      <c r="BL107" s="19" t="s">
        <v>646</v>
      </c>
      <c r="BM107" s="19" t="s">
        <v>672</v>
      </c>
    </row>
    <row r="108" spans="2:65" s="1" customFormat="1" ht="44.25" customHeight="1" x14ac:dyDescent="0.3">
      <c r="B108" s="36"/>
      <c r="C108" s="194" t="s">
        <v>195</v>
      </c>
      <c r="D108" s="194" t="s">
        <v>152</v>
      </c>
      <c r="E108" s="195" t="s">
        <v>673</v>
      </c>
      <c r="F108" s="196" t="s">
        <v>674</v>
      </c>
      <c r="G108" s="197" t="s">
        <v>645</v>
      </c>
      <c r="H108" s="198">
        <v>1</v>
      </c>
      <c r="I108" s="199"/>
      <c r="J108" s="200">
        <f>ROUND(I108*H108,2)</f>
        <v>0</v>
      </c>
      <c r="K108" s="196" t="s">
        <v>19</v>
      </c>
      <c r="L108" s="56"/>
      <c r="M108" s="201" t="s">
        <v>19</v>
      </c>
      <c r="N108" s="202" t="s">
        <v>41</v>
      </c>
      <c r="O108" s="37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AR108" s="19" t="s">
        <v>646</v>
      </c>
      <c r="AT108" s="19" t="s">
        <v>152</v>
      </c>
      <c r="AU108" s="19" t="s">
        <v>81</v>
      </c>
      <c r="AY108" s="19" t="s">
        <v>150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9" t="s">
        <v>74</v>
      </c>
      <c r="BK108" s="205">
        <f>ROUND(I108*H108,2)</f>
        <v>0</v>
      </c>
      <c r="BL108" s="19" t="s">
        <v>646</v>
      </c>
      <c r="BM108" s="19" t="s">
        <v>675</v>
      </c>
    </row>
    <row r="109" spans="2:65" s="1" customFormat="1" ht="22.5" customHeight="1" x14ac:dyDescent="0.3">
      <c r="B109" s="36"/>
      <c r="C109" s="194" t="s">
        <v>199</v>
      </c>
      <c r="D109" s="194" t="s">
        <v>152</v>
      </c>
      <c r="E109" s="195" t="s">
        <v>676</v>
      </c>
      <c r="F109" s="196" t="s">
        <v>677</v>
      </c>
      <c r="G109" s="197" t="s">
        <v>645</v>
      </c>
      <c r="H109" s="198">
        <v>1</v>
      </c>
      <c r="I109" s="199"/>
      <c r="J109" s="200">
        <f>ROUND(I109*H109,2)</f>
        <v>0</v>
      </c>
      <c r="K109" s="196" t="s">
        <v>19</v>
      </c>
      <c r="L109" s="56"/>
      <c r="M109" s="201" t="s">
        <v>19</v>
      </c>
      <c r="N109" s="202" t="s">
        <v>41</v>
      </c>
      <c r="O109" s="37"/>
      <c r="P109" s="203">
        <f>O109*H109</f>
        <v>0</v>
      </c>
      <c r="Q109" s="203">
        <v>0</v>
      </c>
      <c r="R109" s="203">
        <f>Q109*H109</f>
        <v>0</v>
      </c>
      <c r="S109" s="203">
        <v>0</v>
      </c>
      <c r="T109" s="204">
        <f>S109*H109</f>
        <v>0</v>
      </c>
      <c r="AR109" s="19" t="s">
        <v>646</v>
      </c>
      <c r="AT109" s="19" t="s">
        <v>152</v>
      </c>
      <c r="AU109" s="19" t="s">
        <v>81</v>
      </c>
      <c r="AY109" s="19" t="s">
        <v>150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19" t="s">
        <v>74</v>
      </c>
      <c r="BK109" s="205">
        <f>ROUND(I109*H109,2)</f>
        <v>0</v>
      </c>
      <c r="BL109" s="19" t="s">
        <v>646</v>
      </c>
      <c r="BM109" s="19" t="s">
        <v>678</v>
      </c>
    </row>
    <row r="110" spans="2:65" s="1" customFormat="1" ht="22.5" customHeight="1" x14ac:dyDescent="0.3">
      <c r="B110" s="36"/>
      <c r="C110" s="194" t="s">
        <v>203</v>
      </c>
      <c r="D110" s="194" t="s">
        <v>152</v>
      </c>
      <c r="E110" s="195" t="s">
        <v>679</v>
      </c>
      <c r="F110" s="196" t="s">
        <v>680</v>
      </c>
      <c r="G110" s="197" t="s">
        <v>645</v>
      </c>
      <c r="H110" s="198">
        <v>1</v>
      </c>
      <c r="I110" s="199"/>
      <c r="J110" s="200">
        <f>ROUND(I110*H110,2)</f>
        <v>0</v>
      </c>
      <c r="K110" s="196" t="s">
        <v>19</v>
      </c>
      <c r="L110" s="56"/>
      <c r="M110" s="201" t="s">
        <v>19</v>
      </c>
      <c r="N110" s="202" t="s">
        <v>41</v>
      </c>
      <c r="O110" s="37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9" t="s">
        <v>646</v>
      </c>
      <c r="AT110" s="19" t="s">
        <v>152</v>
      </c>
      <c r="AU110" s="19" t="s">
        <v>81</v>
      </c>
      <c r="AY110" s="19" t="s">
        <v>150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9" t="s">
        <v>74</v>
      </c>
      <c r="BK110" s="205">
        <f>ROUND(I110*H110,2)</f>
        <v>0</v>
      </c>
      <c r="BL110" s="19" t="s">
        <v>646</v>
      </c>
      <c r="BM110" s="19" t="s">
        <v>681</v>
      </c>
    </row>
    <row r="111" spans="2:65" s="11" customFormat="1" ht="29.85" customHeight="1" x14ac:dyDescent="0.3">
      <c r="B111" s="177"/>
      <c r="C111" s="178"/>
      <c r="D111" s="191" t="s">
        <v>69</v>
      </c>
      <c r="E111" s="192" t="s">
        <v>682</v>
      </c>
      <c r="F111" s="192" t="s">
        <v>683</v>
      </c>
      <c r="G111" s="178"/>
      <c r="H111" s="178"/>
      <c r="I111" s="181"/>
      <c r="J111" s="193">
        <f>BK111</f>
        <v>0</v>
      </c>
      <c r="K111" s="178"/>
      <c r="L111" s="183"/>
      <c r="M111" s="184"/>
      <c r="N111" s="185"/>
      <c r="O111" s="185"/>
      <c r="P111" s="186">
        <f>P112</f>
        <v>0</v>
      </c>
      <c r="Q111" s="185"/>
      <c r="R111" s="186">
        <f>R112</f>
        <v>0</v>
      </c>
      <c r="S111" s="185"/>
      <c r="T111" s="187">
        <f>T112</f>
        <v>0</v>
      </c>
      <c r="AR111" s="188" t="s">
        <v>178</v>
      </c>
      <c r="AT111" s="189" t="s">
        <v>69</v>
      </c>
      <c r="AU111" s="189" t="s">
        <v>74</v>
      </c>
      <c r="AY111" s="188" t="s">
        <v>150</v>
      </c>
      <c r="BK111" s="190">
        <f>BK112</f>
        <v>0</v>
      </c>
    </row>
    <row r="112" spans="2:65" s="1" customFormat="1" ht="22.5" customHeight="1" x14ac:dyDescent="0.3">
      <c r="B112" s="36"/>
      <c r="C112" s="194" t="s">
        <v>213</v>
      </c>
      <c r="D112" s="194" t="s">
        <v>152</v>
      </c>
      <c r="E112" s="195" t="s">
        <v>684</v>
      </c>
      <c r="F112" s="196" t="s">
        <v>685</v>
      </c>
      <c r="G112" s="197" t="s">
        <v>645</v>
      </c>
      <c r="H112" s="198">
        <v>1</v>
      </c>
      <c r="I112" s="199"/>
      <c r="J112" s="200">
        <f>ROUND(I112*H112,2)</f>
        <v>0</v>
      </c>
      <c r="K112" s="196" t="s">
        <v>19</v>
      </c>
      <c r="L112" s="56"/>
      <c r="M112" s="201" t="s">
        <v>19</v>
      </c>
      <c r="N112" s="202" t="s">
        <v>41</v>
      </c>
      <c r="O112" s="37"/>
      <c r="P112" s="203">
        <f>O112*H112</f>
        <v>0</v>
      </c>
      <c r="Q112" s="203">
        <v>0</v>
      </c>
      <c r="R112" s="203">
        <f>Q112*H112</f>
        <v>0</v>
      </c>
      <c r="S112" s="203">
        <v>0</v>
      </c>
      <c r="T112" s="204">
        <f>S112*H112</f>
        <v>0</v>
      </c>
      <c r="AR112" s="19" t="s">
        <v>646</v>
      </c>
      <c r="AT112" s="19" t="s">
        <v>152</v>
      </c>
      <c r="AU112" s="19" t="s">
        <v>81</v>
      </c>
      <c r="AY112" s="19" t="s">
        <v>150</v>
      </c>
      <c r="BE112" s="205">
        <f>IF(N112="základní",J112,0)</f>
        <v>0</v>
      </c>
      <c r="BF112" s="205">
        <f>IF(N112="snížená",J112,0)</f>
        <v>0</v>
      </c>
      <c r="BG112" s="205">
        <f>IF(N112="zákl. přenesená",J112,0)</f>
        <v>0</v>
      </c>
      <c r="BH112" s="205">
        <f>IF(N112="sníž. přenesená",J112,0)</f>
        <v>0</v>
      </c>
      <c r="BI112" s="205">
        <f>IF(N112="nulová",J112,0)</f>
        <v>0</v>
      </c>
      <c r="BJ112" s="19" t="s">
        <v>74</v>
      </c>
      <c r="BK112" s="205">
        <f>ROUND(I112*H112,2)</f>
        <v>0</v>
      </c>
      <c r="BL112" s="19" t="s">
        <v>646</v>
      </c>
      <c r="BM112" s="19" t="s">
        <v>686</v>
      </c>
    </row>
    <row r="113" spans="2:65" s="11" customFormat="1" ht="29.85" customHeight="1" x14ac:dyDescent="0.3">
      <c r="B113" s="177"/>
      <c r="C113" s="178"/>
      <c r="D113" s="191" t="s">
        <v>69</v>
      </c>
      <c r="E113" s="192" t="s">
        <v>687</v>
      </c>
      <c r="F113" s="192" t="s">
        <v>688</v>
      </c>
      <c r="G113" s="178"/>
      <c r="H113" s="178"/>
      <c r="I113" s="181"/>
      <c r="J113" s="193">
        <f>BK113</f>
        <v>0</v>
      </c>
      <c r="K113" s="178"/>
      <c r="L113" s="183"/>
      <c r="M113" s="184"/>
      <c r="N113" s="185"/>
      <c r="O113" s="185"/>
      <c r="P113" s="186">
        <f>SUM(P114:P115)</f>
        <v>0</v>
      </c>
      <c r="Q113" s="185"/>
      <c r="R113" s="186">
        <f>SUM(R114:R115)</f>
        <v>0</v>
      </c>
      <c r="S113" s="185"/>
      <c r="T113" s="187">
        <f>SUM(T114:T115)</f>
        <v>0</v>
      </c>
      <c r="AR113" s="188" t="s">
        <v>178</v>
      </c>
      <c r="AT113" s="189" t="s">
        <v>69</v>
      </c>
      <c r="AU113" s="189" t="s">
        <v>74</v>
      </c>
      <c r="AY113" s="188" t="s">
        <v>150</v>
      </c>
      <c r="BK113" s="190">
        <f>SUM(BK114:BK115)</f>
        <v>0</v>
      </c>
    </row>
    <row r="114" spans="2:65" s="1" customFormat="1" ht="22.5" customHeight="1" x14ac:dyDescent="0.3">
      <c r="B114" s="36"/>
      <c r="C114" s="194" t="s">
        <v>221</v>
      </c>
      <c r="D114" s="194" t="s">
        <v>152</v>
      </c>
      <c r="E114" s="195" t="s">
        <v>689</v>
      </c>
      <c r="F114" s="196" t="s">
        <v>690</v>
      </c>
      <c r="G114" s="197" t="s">
        <v>645</v>
      </c>
      <c r="H114" s="198">
        <v>1</v>
      </c>
      <c r="I114" s="199"/>
      <c r="J114" s="200">
        <f>ROUND(I114*H114,2)</f>
        <v>0</v>
      </c>
      <c r="K114" s="196" t="s">
        <v>19</v>
      </c>
      <c r="L114" s="56"/>
      <c r="M114" s="201" t="s">
        <v>19</v>
      </c>
      <c r="N114" s="202" t="s">
        <v>41</v>
      </c>
      <c r="O114" s="37"/>
      <c r="P114" s="203">
        <f>O114*H114</f>
        <v>0</v>
      </c>
      <c r="Q114" s="203">
        <v>0</v>
      </c>
      <c r="R114" s="203">
        <f>Q114*H114</f>
        <v>0</v>
      </c>
      <c r="S114" s="203">
        <v>0</v>
      </c>
      <c r="T114" s="204">
        <f>S114*H114</f>
        <v>0</v>
      </c>
      <c r="AR114" s="19" t="s">
        <v>646</v>
      </c>
      <c r="AT114" s="19" t="s">
        <v>152</v>
      </c>
      <c r="AU114" s="19" t="s">
        <v>81</v>
      </c>
      <c r="AY114" s="19" t="s">
        <v>150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19" t="s">
        <v>74</v>
      </c>
      <c r="BK114" s="205">
        <f>ROUND(I114*H114,2)</f>
        <v>0</v>
      </c>
      <c r="BL114" s="19" t="s">
        <v>646</v>
      </c>
      <c r="BM114" s="19" t="s">
        <v>691</v>
      </c>
    </row>
    <row r="115" spans="2:65" s="13" customFormat="1" ht="13.5" x14ac:dyDescent="0.3">
      <c r="B115" s="218"/>
      <c r="C115" s="219"/>
      <c r="D115" s="208" t="s">
        <v>159</v>
      </c>
      <c r="E115" s="220" t="s">
        <v>19</v>
      </c>
      <c r="F115" s="221" t="s">
        <v>74</v>
      </c>
      <c r="G115" s="219"/>
      <c r="H115" s="222">
        <v>1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159</v>
      </c>
      <c r="AU115" s="228" t="s">
        <v>81</v>
      </c>
      <c r="AV115" s="13" t="s">
        <v>81</v>
      </c>
      <c r="AW115" s="13" t="s">
        <v>34</v>
      </c>
      <c r="AX115" s="13" t="s">
        <v>74</v>
      </c>
      <c r="AY115" s="228" t="s">
        <v>150</v>
      </c>
    </row>
    <row r="116" spans="2:65" s="11" customFormat="1" ht="29.85" customHeight="1" x14ac:dyDescent="0.3">
      <c r="B116" s="177"/>
      <c r="C116" s="178"/>
      <c r="D116" s="191" t="s">
        <v>69</v>
      </c>
      <c r="E116" s="192" t="s">
        <v>692</v>
      </c>
      <c r="F116" s="192" t="s">
        <v>693</v>
      </c>
      <c r="G116" s="178"/>
      <c r="H116" s="178"/>
      <c r="I116" s="181"/>
      <c r="J116" s="193">
        <f>BK116</f>
        <v>0</v>
      </c>
      <c r="K116" s="178"/>
      <c r="L116" s="183"/>
      <c r="M116" s="184"/>
      <c r="N116" s="185"/>
      <c r="O116" s="185"/>
      <c r="P116" s="186">
        <f>SUM(P117:P120)</f>
        <v>0</v>
      </c>
      <c r="Q116" s="185"/>
      <c r="R116" s="186">
        <f>SUM(R117:R120)</f>
        <v>0</v>
      </c>
      <c r="S116" s="185"/>
      <c r="T116" s="187">
        <f>SUM(T117:T120)</f>
        <v>0</v>
      </c>
      <c r="AR116" s="188" t="s">
        <v>178</v>
      </c>
      <c r="AT116" s="189" t="s">
        <v>69</v>
      </c>
      <c r="AU116" s="189" t="s">
        <v>74</v>
      </c>
      <c r="AY116" s="188" t="s">
        <v>150</v>
      </c>
      <c r="BK116" s="190">
        <f>SUM(BK117:BK120)</f>
        <v>0</v>
      </c>
    </row>
    <row r="117" spans="2:65" s="1" customFormat="1" ht="44.25" customHeight="1" x14ac:dyDescent="0.3">
      <c r="B117" s="36"/>
      <c r="C117" s="194" t="s">
        <v>234</v>
      </c>
      <c r="D117" s="194" t="s">
        <v>152</v>
      </c>
      <c r="E117" s="195" t="s">
        <v>694</v>
      </c>
      <c r="F117" s="196" t="s">
        <v>695</v>
      </c>
      <c r="G117" s="197" t="s">
        <v>645</v>
      </c>
      <c r="H117" s="198">
        <v>1</v>
      </c>
      <c r="I117" s="199"/>
      <c r="J117" s="200">
        <f>ROUND(I117*H117,2)</f>
        <v>0</v>
      </c>
      <c r="K117" s="196" t="s">
        <v>19</v>
      </c>
      <c r="L117" s="56"/>
      <c r="M117" s="201" t="s">
        <v>19</v>
      </c>
      <c r="N117" s="202" t="s">
        <v>41</v>
      </c>
      <c r="O117" s="37"/>
      <c r="P117" s="203">
        <f>O117*H117</f>
        <v>0</v>
      </c>
      <c r="Q117" s="203">
        <v>0</v>
      </c>
      <c r="R117" s="203">
        <f>Q117*H117</f>
        <v>0</v>
      </c>
      <c r="S117" s="203">
        <v>0</v>
      </c>
      <c r="T117" s="204">
        <f>S117*H117</f>
        <v>0</v>
      </c>
      <c r="AR117" s="19" t="s">
        <v>646</v>
      </c>
      <c r="AT117" s="19" t="s">
        <v>152</v>
      </c>
      <c r="AU117" s="19" t="s">
        <v>81</v>
      </c>
      <c r="AY117" s="19" t="s">
        <v>150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9" t="s">
        <v>74</v>
      </c>
      <c r="BK117" s="205">
        <f>ROUND(I117*H117,2)</f>
        <v>0</v>
      </c>
      <c r="BL117" s="19" t="s">
        <v>646</v>
      </c>
      <c r="BM117" s="19" t="s">
        <v>696</v>
      </c>
    </row>
    <row r="118" spans="2:65" s="12" customFormat="1" ht="27" x14ac:dyDescent="0.3">
      <c r="B118" s="206"/>
      <c r="C118" s="207"/>
      <c r="D118" s="208" t="s">
        <v>159</v>
      </c>
      <c r="E118" s="209" t="s">
        <v>19</v>
      </c>
      <c r="F118" s="210" t="s">
        <v>697</v>
      </c>
      <c r="G118" s="207"/>
      <c r="H118" s="211" t="s">
        <v>19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159</v>
      </c>
      <c r="AU118" s="217" t="s">
        <v>81</v>
      </c>
      <c r="AV118" s="12" t="s">
        <v>74</v>
      </c>
      <c r="AW118" s="12" t="s">
        <v>34</v>
      </c>
      <c r="AX118" s="12" t="s">
        <v>70</v>
      </c>
      <c r="AY118" s="217" t="s">
        <v>150</v>
      </c>
    </row>
    <row r="119" spans="2:65" s="13" customFormat="1" ht="13.5" x14ac:dyDescent="0.3">
      <c r="B119" s="218"/>
      <c r="C119" s="219"/>
      <c r="D119" s="229" t="s">
        <v>159</v>
      </c>
      <c r="E119" s="230" t="s">
        <v>19</v>
      </c>
      <c r="F119" s="231" t="s">
        <v>74</v>
      </c>
      <c r="G119" s="219"/>
      <c r="H119" s="232">
        <v>1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159</v>
      </c>
      <c r="AU119" s="228" t="s">
        <v>81</v>
      </c>
      <c r="AV119" s="13" t="s">
        <v>81</v>
      </c>
      <c r="AW119" s="13" t="s">
        <v>34</v>
      </c>
      <c r="AX119" s="13" t="s">
        <v>74</v>
      </c>
      <c r="AY119" s="228" t="s">
        <v>150</v>
      </c>
    </row>
    <row r="120" spans="2:65" s="1" customFormat="1" ht="44.25" customHeight="1" x14ac:dyDescent="0.3">
      <c r="B120" s="36"/>
      <c r="C120" s="194" t="s">
        <v>8</v>
      </c>
      <c r="D120" s="194" t="s">
        <v>152</v>
      </c>
      <c r="E120" s="195" t="s">
        <v>698</v>
      </c>
      <c r="F120" s="196" t="s">
        <v>699</v>
      </c>
      <c r="G120" s="197" t="s">
        <v>645</v>
      </c>
      <c r="H120" s="198">
        <v>1</v>
      </c>
      <c r="I120" s="199"/>
      <c r="J120" s="200">
        <f>ROUND(I120*H120,2)</f>
        <v>0</v>
      </c>
      <c r="K120" s="196" t="s">
        <v>19</v>
      </c>
      <c r="L120" s="56"/>
      <c r="M120" s="201" t="s">
        <v>19</v>
      </c>
      <c r="N120" s="273" t="s">
        <v>41</v>
      </c>
      <c r="O120" s="274"/>
      <c r="P120" s="275">
        <f>O120*H120</f>
        <v>0</v>
      </c>
      <c r="Q120" s="275">
        <v>0</v>
      </c>
      <c r="R120" s="275">
        <f>Q120*H120</f>
        <v>0</v>
      </c>
      <c r="S120" s="275">
        <v>0</v>
      </c>
      <c r="T120" s="276">
        <f>S120*H120</f>
        <v>0</v>
      </c>
      <c r="AR120" s="19" t="s">
        <v>646</v>
      </c>
      <c r="AT120" s="19" t="s">
        <v>152</v>
      </c>
      <c r="AU120" s="19" t="s">
        <v>81</v>
      </c>
      <c r="AY120" s="19" t="s">
        <v>150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9" t="s">
        <v>74</v>
      </c>
      <c r="BK120" s="205">
        <f>ROUND(I120*H120,2)</f>
        <v>0</v>
      </c>
      <c r="BL120" s="19" t="s">
        <v>646</v>
      </c>
      <c r="BM120" s="19" t="s">
        <v>700</v>
      </c>
    </row>
    <row r="121" spans="2:65" s="1" customFormat="1" ht="6.95" customHeight="1" x14ac:dyDescent="0.3">
      <c r="B121" s="51"/>
      <c r="C121" s="52"/>
      <c r="D121" s="52"/>
      <c r="E121" s="52"/>
      <c r="F121" s="52"/>
      <c r="G121" s="52"/>
      <c r="H121" s="52"/>
      <c r="I121" s="138"/>
      <c r="J121" s="52"/>
      <c r="K121" s="52"/>
      <c r="L121" s="56"/>
    </row>
  </sheetData>
  <sheetProtection algorithmName="SHA-512" hashValue="tC4Ayqi/P8Y8zfZJ5DPwOMTgMBtcSN1oR9g/7YI/6uufPomfDmFf2252Om/OsA7MJUmiYLFh9yg9AaqKlVd+Cg==" saltValue="YS4v22tByi28CROhRihxQA==" spinCount="100000" sheet="1" objects="1" scenarios="1" formatColumns="0" formatRows="0" sort="0" autoFilter="0"/>
  <autoFilter ref="C94:K94"/>
  <mergeCells count="15">
    <mergeCell ref="E85:H85"/>
    <mergeCell ref="E83:H83"/>
    <mergeCell ref="E87:H87"/>
    <mergeCell ref="G1:H1"/>
    <mergeCell ref="L2:V2"/>
    <mergeCell ref="E49:H49"/>
    <mergeCell ref="E53:H53"/>
    <mergeCell ref="E51:H51"/>
    <mergeCell ref="E55:H55"/>
    <mergeCell ref="E81:H81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9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06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7"/>
      <c r="B1" s="331"/>
      <c r="C1" s="331"/>
      <c r="D1" s="330" t="s">
        <v>1</v>
      </c>
      <c r="E1" s="331"/>
      <c r="F1" s="332" t="s">
        <v>1083</v>
      </c>
      <c r="G1" s="337" t="s">
        <v>1084</v>
      </c>
      <c r="H1" s="337"/>
      <c r="I1" s="338"/>
      <c r="J1" s="332" t="s">
        <v>1085</v>
      </c>
      <c r="K1" s="330" t="s">
        <v>107</v>
      </c>
      <c r="L1" s="332" t="s">
        <v>1086</v>
      </c>
      <c r="M1" s="332"/>
      <c r="N1" s="332"/>
      <c r="O1" s="332"/>
      <c r="P1" s="332"/>
      <c r="Q1" s="332"/>
      <c r="R1" s="332"/>
      <c r="S1" s="332"/>
      <c r="T1" s="332"/>
      <c r="U1" s="328"/>
      <c r="V1" s="328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9" t="s">
        <v>102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115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108</v>
      </c>
      <c r="E4" s="24"/>
      <c r="F4" s="24"/>
      <c r="G4" s="24"/>
      <c r="H4" s="24"/>
      <c r="I4" s="116"/>
      <c r="J4" s="24"/>
      <c r="K4" s="26"/>
      <c r="M4" s="27" t="s">
        <v>10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116"/>
      <c r="J5" s="24"/>
      <c r="K5" s="26"/>
    </row>
    <row r="6" spans="1:70" x14ac:dyDescent="0.3">
      <c r="B6" s="23"/>
      <c r="C6" s="24"/>
      <c r="D6" s="32" t="s">
        <v>16</v>
      </c>
      <c r="E6" s="24"/>
      <c r="F6" s="24"/>
      <c r="G6" s="24"/>
      <c r="H6" s="24"/>
      <c r="I6" s="116"/>
      <c r="J6" s="24"/>
      <c r="K6" s="26"/>
    </row>
    <row r="7" spans="1:70" ht="22.5" customHeight="1" x14ac:dyDescent="0.3">
      <c r="B7" s="23"/>
      <c r="C7" s="24"/>
      <c r="D7" s="24"/>
      <c r="E7" s="321" t="str">
        <f>'Rekapitulace stavby'!K6</f>
        <v>Chrudimská beseda 85 - oprava fasády Chrudim-I.etapa</v>
      </c>
      <c r="F7" s="282"/>
      <c r="G7" s="282"/>
      <c r="H7" s="282"/>
      <c r="I7" s="116"/>
      <c r="J7" s="24"/>
      <c r="K7" s="26"/>
    </row>
    <row r="8" spans="1:70" x14ac:dyDescent="0.3">
      <c r="B8" s="23"/>
      <c r="C8" s="24"/>
      <c r="D8" s="32" t="s">
        <v>109</v>
      </c>
      <c r="E8" s="24"/>
      <c r="F8" s="24"/>
      <c r="G8" s="24"/>
      <c r="H8" s="24"/>
      <c r="I8" s="116"/>
      <c r="J8" s="24"/>
      <c r="K8" s="26"/>
    </row>
    <row r="9" spans="1:70" ht="22.5" customHeight="1" x14ac:dyDescent="0.3">
      <c r="B9" s="23"/>
      <c r="C9" s="24"/>
      <c r="D9" s="24"/>
      <c r="E9" s="321" t="s">
        <v>701</v>
      </c>
      <c r="F9" s="282"/>
      <c r="G9" s="282"/>
      <c r="H9" s="282"/>
      <c r="I9" s="116"/>
      <c r="J9" s="24"/>
      <c r="K9" s="26"/>
    </row>
    <row r="10" spans="1:70" x14ac:dyDescent="0.3">
      <c r="B10" s="23"/>
      <c r="C10" s="24"/>
      <c r="D10" s="32" t="s">
        <v>111</v>
      </c>
      <c r="E10" s="24"/>
      <c r="F10" s="24"/>
      <c r="G10" s="24"/>
      <c r="H10" s="24"/>
      <c r="I10" s="116"/>
      <c r="J10" s="24"/>
      <c r="K10" s="26"/>
    </row>
    <row r="11" spans="1:70" s="1" customFormat="1" ht="22.5" customHeight="1" x14ac:dyDescent="0.3">
      <c r="B11" s="36"/>
      <c r="C11" s="37"/>
      <c r="D11" s="37"/>
      <c r="E11" s="322" t="s">
        <v>112</v>
      </c>
      <c r="F11" s="289"/>
      <c r="G11" s="289"/>
      <c r="H11" s="289"/>
      <c r="I11" s="117"/>
      <c r="J11" s="37"/>
      <c r="K11" s="40"/>
    </row>
    <row r="12" spans="1:70" s="1" customFormat="1" x14ac:dyDescent="0.3">
      <c r="B12" s="36"/>
      <c r="C12" s="37"/>
      <c r="D12" s="32" t="s">
        <v>113</v>
      </c>
      <c r="E12" s="37"/>
      <c r="F12" s="37"/>
      <c r="G12" s="37"/>
      <c r="H12" s="37"/>
      <c r="I12" s="117"/>
      <c r="J12" s="37"/>
      <c r="K12" s="40"/>
    </row>
    <row r="13" spans="1:70" s="1" customFormat="1" ht="36.950000000000003" customHeight="1" x14ac:dyDescent="0.3">
      <c r="B13" s="36"/>
      <c r="C13" s="37"/>
      <c r="D13" s="37"/>
      <c r="E13" s="323" t="s">
        <v>702</v>
      </c>
      <c r="F13" s="289"/>
      <c r="G13" s="289"/>
      <c r="H13" s="289"/>
      <c r="I13" s="117"/>
      <c r="J13" s="37"/>
      <c r="K13" s="40"/>
    </row>
    <row r="14" spans="1:70" s="1" customFormat="1" ht="13.5" x14ac:dyDescent="0.3">
      <c r="B14" s="36"/>
      <c r="C14" s="37"/>
      <c r="D14" s="37"/>
      <c r="E14" s="37"/>
      <c r="F14" s="37"/>
      <c r="G14" s="37"/>
      <c r="H14" s="37"/>
      <c r="I14" s="117"/>
      <c r="J14" s="37"/>
      <c r="K14" s="40"/>
    </row>
    <row r="15" spans="1:70" s="1" customFormat="1" ht="14.45" customHeight="1" x14ac:dyDescent="0.3">
      <c r="B15" s="36"/>
      <c r="C15" s="37"/>
      <c r="D15" s="32" t="s">
        <v>18</v>
      </c>
      <c r="E15" s="37"/>
      <c r="F15" s="30" t="s">
        <v>19</v>
      </c>
      <c r="G15" s="37"/>
      <c r="H15" s="37"/>
      <c r="I15" s="118" t="s">
        <v>20</v>
      </c>
      <c r="J15" s="30" t="s">
        <v>19</v>
      </c>
      <c r="K15" s="40"/>
    </row>
    <row r="16" spans="1:70" s="1" customFormat="1" ht="14.45" customHeight="1" x14ac:dyDescent="0.3">
      <c r="B16" s="36"/>
      <c r="C16" s="37"/>
      <c r="D16" s="32" t="s">
        <v>21</v>
      </c>
      <c r="E16" s="37"/>
      <c r="F16" s="30" t="s">
        <v>22</v>
      </c>
      <c r="G16" s="37"/>
      <c r="H16" s="37"/>
      <c r="I16" s="118" t="s">
        <v>23</v>
      </c>
      <c r="J16" s="119" t="str">
        <f>'Rekapitulace stavby'!AN8</f>
        <v>29.9.2016</v>
      </c>
      <c r="K16" s="40"/>
    </row>
    <row r="17" spans="2:11" s="1" customFormat="1" ht="10.9" customHeight="1" x14ac:dyDescent="0.3">
      <c r="B17" s="36"/>
      <c r="C17" s="37"/>
      <c r="D17" s="37"/>
      <c r="E17" s="37"/>
      <c r="F17" s="37"/>
      <c r="G17" s="37"/>
      <c r="H17" s="37"/>
      <c r="I17" s="117"/>
      <c r="J17" s="37"/>
      <c r="K17" s="40"/>
    </row>
    <row r="18" spans="2:11" s="1" customFormat="1" ht="14.45" customHeight="1" x14ac:dyDescent="0.3">
      <c r="B18" s="36"/>
      <c r="C18" s="37"/>
      <c r="D18" s="32" t="s">
        <v>25</v>
      </c>
      <c r="E18" s="37"/>
      <c r="F18" s="37"/>
      <c r="G18" s="37"/>
      <c r="H18" s="37"/>
      <c r="I18" s="118" t="s">
        <v>26</v>
      </c>
      <c r="J18" s="30" t="s">
        <v>19</v>
      </c>
      <c r="K18" s="40"/>
    </row>
    <row r="19" spans="2:11" s="1" customFormat="1" ht="18" customHeight="1" x14ac:dyDescent="0.3">
      <c r="B19" s="36"/>
      <c r="C19" s="37"/>
      <c r="D19" s="37"/>
      <c r="E19" s="30" t="s">
        <v>28</v>
      </c>
      <c r="F19" s="37"/>
      <c r="G19" s="37"/>
      <c r="H19" s="37"/>
      <c r="I19" s="118" t="s">
        <v>29</v>
      </c>
      <c r="J19" s="30" t="s">
        <v>19</v>
      </c>
      <c r="K19" s="40"/>
    </row>
    <row r="20" spans="2:11" s="1" customFormat="1" ht="6.95" customHeight="1" x14ac:dyDescent="0.3">
      <c r="B20" s="36"/>
      <c r="C20" s="37"/>
      <c r="D20" s="37"/>
      <c r="E20" s="37"/>
      <c r="F20" s="37"/>
      <c r="G20" s="37"/>
      <c r="H20" s="37"/>
      <c r="I20" s="117"/>
      <c r="J20" s="37"/>
      <c r="K20" s="40"/>
    </row>
    <row r="21" spans="2:11" s="1" customFormat="1" ht="14.45" customHeight="1" x14ac:dyDescent="0.3">
      <c r="B21" s="36"/>
      <c r="C21" s="37"/>
      <c r="D21" s="32" t="s">
        <v>30</v>
      </c>
      <c r="E21" s="37"/>
      <c r="F21" s="37"/>
      <c r="G21" s="37"/>
      <c r="H21" s="37"/>
      <c r="I21" s="118" t="s">
        <v>26</v>
      </c>
      <c r="J21" s="30" t="str">
        <f>IF('Rekapitulace stavby'!AN13="Vyplň údaj","",IF('Rekapitulace stavby'!AN13="","",'Rekapitulace stavby'!AN13))</f>
        <v/>
      </c>
      <c r="K21" s="40"/>
    </row>
    <row r="22" spans="2:11" s="1" customFormat="1" ht="18" customHeight="1" x14ac:dyDescent="0.3">
      <c r="B22" s="36"/>
      <c r="C22" s="37"/>
      <c r="D22" s="37"/>
      <c r="E22" s="30" t="str">
        <f>IF('Rekapitulace stavby'!E14="Vyplň údaj","",IF('Rekapitulace stavby'!E14="","",'Rekapitulace stavby'!E14))</f>
        <v/>
      </c>
      <c r="F22" s="37"/>
      <c r="G22" s="37"/>
      <c r="H22" s="37"/>
      <c r="I22" s="118" t="s">
        <v>29</v>
      </c>
      <c r="J22" s="30" t="str">
        <f>IF('Rekapitulace stavby'!AN14="Vyplň údaj","",IF('Rekapitulace stavby'!AN14="","",'Rekapitulace stavby'!AN14))</f>
        <v/>
      </c>
      <c r="K22" s="40"/>
    </row>
    <row r="23" spans="2:11" s="1" customFormat="1" ht="6.95" customHeight="1" x14ac:dyDescent="0.3">
      <c r="B23" s="36"/>
      <c r="C23" s="37"/>
      <c r="D23" s="37"/>
      <c r="E23" s="37"/>
      <c r="F23" s="37"/>
      <c r="G23" s="37"/>
      <c r="H23" s="37"/>
      <c r="I23" s="117"/>
      <c r="J23" s="37"/>
      <c r="K23" s="40"/>
    </row>
    <row r="24" spans="2:11" s="1" customFormat="1" ht="14.45" customHeight="1" x14ac:dyDescent="0.3">
      <c r="B24" s="36"/>
      <c r="C24" s="37"/>
      <c r="D24" s="32" t="s">
        <v>32</v>
      </c>
      <c r="E24" s="37"/>
      <c r="F24" s="37"/>
      <c r="G24" s="37"/>
      <c r="H24" s="37"/>
      <c r="I24" s="118" t="s">
        <v>26</v>
      </c>
      <c r="J24" s="30" t="s">
        <v>19</v>
      </c>
      <c r="K24" s="40"/>
    </row>
    <row r="25" spans="2:11" s="1" customFormat="1" ht="18" customHeight="1" x14ac:dyDescent="0.3">
      <c r="B25" s="36"/>
      <c r="C25" s="37"/>
      <c r="D25" s="37"/>
      <c r="E25" s="30" t="s">
        <v>33</v>
      </c>
      <c r="F25" s="37"/>
      <c r="G25" s="37"/>
      <c r="H25" s="37"/>
      <c r="I25" s="118" t="s">
        <v>29</v>
      </c>
      <c r="J25" s="30" t="s">
        <v>19</v>
      </c>
      <c r="K25" s="40"/>
    </row>
    <row r="26" spans="2:11" s="1" customFormat="1" ht="6.95" customHeight="1" x14ac:dyDescent="0.3">
      <c r="B26" s="36"/>
      <c r="C26" s="37"/>
      <c r="D26" s="37"/>
      <c r="E26" s="37"/>
      <c r="F26" s="37"/>
      <c r="G26" s="37"/>
      <c r="H26" s="37"/>
      <c r="I26" s="117"/>
      <c r="J26" s="37"/>
      <c r="K26" s="40"/>
    </row>
    <row r="27" spans="2:11" s="1" customFormat="1" ht="14.45" customHeight="1" x14ac:dyDescent="0.3">
      <c r="B27" s="36"/>
      <c r="C27" s="37"/>
      <c r="D27" s="32" t="s">
        <v>35</v>
      </c>
      <c r="E27" s="37"/>
      <c r="F27" s="37"/>
      <c r="G27" s="37"/>
      <c r="H27" s="37"/>
      <c r="I27" s="117"/>
      <c r="J27" s="37"/>
      <c r="K27" s="40"/>
    </row>
    <row r="28" spans="2:11" s="7" customFormat="1" ht="22.5" customHeight="1" x14ac:dyDescent="0.3">
      <c r="B28" s="120"/>
      <c r="C28" s="121"/>
      <c r="D28" s="121"/>
      <c r="E28" s="285" t="s">
        <v>19</v>
      </c>
      <c r="F28" s="324"/>
      <c r="G28" s="324"/>
      <c r="H28" s="324"/>
      <c r="I28" s="122"/>
      <c r="J28" s="121"/>
      <c r="K28" s="123"/>
    </row>
    <row r="29" spans="2:11" s="1" customFormat="1" ht="6.95" customHeight="1" x14ac:dyDescent="0.3">
      <c r="B29" s="36"/>
      <c r="C29" s="37"/>
      <c r="D29" s="37"/>
      <c r="E29" s="37"/>
      <c r="F29" s="37"/>
      <c r="G29" s="37"/>
      <c r="H29" s="37"/>
      <c r="I29" s="117"/>
      <c r="J29" s="37"/>
      <c r="K29" s="40"/>
    </row>
    <row r="30" spans="2:11" s="1" customFormat="1" ht="6.95" customHeight="1" x14ac:dyDescent="0.3">
      <c r="B30" s="36"/>
      <c r="C30" s="37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6"/>
      <c r="C31" s="37"/>
      <c r="D31" s="126" t="s">
        <v>36</v>
      </c>
      <c r="E31" s="37"/>
      <c r="F31" s="37"/>
      <c r="G31" s="37"/>
      <c r="H31" s="37"/>
      <c r="I31" s="117"/>
      <c r="J31" s="127">
        <f>ROUND(J103,2)</f>
        <v>0</v>
      </c>
      <c r="K31" s="40"/>
    </row>
    <row r="32" spans="2:11" s="1" customFormat="1" ht="6.95" customHeight="1" x14ac:dyDescent="0.3">
      <c r="B32" s="36"/>
      <c r="C32" s="37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6"/>
      <c r="C33" s="37"/>
      <c r="D33" s="37"/>
      <c r="E33" s="37"/>
      <c r="F33" s="41" t="s">
        <v>38</v>
      </c>
      <c r="G33" s="37"/>
      <c r="H33" s="37"/>
      <c r="I33" s="128" t="s">
        <v>37</v>
      </c>
      <c r="J33" s="41" t="s">
        <v>39</v>
      </c>
      <c r="K33" s="40"/>
    </row>
    <row r="34" spans="2:11" s="1" customFormat="1" ht="14.45" customHeight="1" x14ac:dyDescent="0.3">
      <c r="B34" s="36"/>
      <c r="C34" s="37"/>
      <c r="D34" s="44" t="s">
        <v>40</v>
      </c>
      <c r="E34" s="44" t="s">
        <v>41</v>
      </c>
      <c r="F34" s="129">
        <f>ROUND(SUM(BE103:BE305), 2)</f>
        <v>0</v>
      </c>
      <c r="G34" s="37"/>
      <c r="H34" s="37"/>
      <c r="I34" s="130">
        <v>0.21</v>
      </c>
      <c r="J34" s="129">
        <f>ROUND(ROUND((SUM(BE103:BE305)), 2)*I34, 2)</f>
        <v>0</v>
      </c>
      <c r="K34" s="40"/>
    </row>
    <row r="35" spans="2:11" s="1" customFormat="1" ht="14.45" customHeight="1" x14ac:dyDescent="0.3">
      <c r="B35" s="36"/>
      <c r="C35" s="37"/>
      <c r="D35" s="37"/>
      <c r="E35" s="44" t="s">
        <v>42</v>
      </c>
      <c r="F35" s="129">
        <f>ROUND(SUM(BF103:BF305), 2)</f>
        <v>0</v>
      </c>
      <c r="G35" s="37"/>
      <c r="H35" s="37"/>
      <c r="I35" s="130">
        <v>0.15</v>
      </c>
      <c r="J35" s="129">
        <f>ROUND(ROUND((SUM(BF103:BF305)), 2)*I35, 2)</f>
        <v>0</v>
      </c>
      <c r="K35" s="40"/>
    </row>
    <row r="36" spans="2:11" s="1" customFormat="1" ht="14.45" hidden="1" customHeight="1" x14ac:dyDescent="0.3">
      <c r="B36" s="36"/>
      <c r="C36" s="37"/>
      <c r="D36" s="37"/>
      <c r="E36" s="44" t="s">
        <v>43</v>
      </c>
      <c r="F36" s="129">
        <f>ROUND(SUM(BG103:BG305), 2)</f>
        <v>0</v>
      </c>
      <c r="G36" s="37"/>
      <c r="H36" s="37"/>
      <c r="I36" s="130">
        <v>0.21</v>
      </c>
      <c r="J36" s="129">
        <v>0</v>
      </c>
      <c r="K36" s="40"/>
    </row>
    <row r="37" spans="2:11" s="1" customFormat="1" ht="14.45" hidden="1" customHeight="1" x14ac:dyDescent="0.3">
      <c r="B37" s="36"/>
      <c r="C37" s="37"/>
      <c r="D37" s="37"/>
      <c r="E37" s="44" t="s">
        <v>44</v>
      </c>
      <c r="F37" s="129">
        <f>ROUND(SUM(BH103:BH305), 2)</f>
        <v>0</v>
      </c>
      <c r="G37" s="37"/>
      <c r="H37" s="37"/>
      <c r="I37" s="130">
        <v>0.15</v>
      </c>
      <c r="J37" s="129">
        <v>0</v>
      </c>
      <c r="K37" s="40"/>
    </row>
    <row r="38" spans="2:11" s="1" customFormat="1" ht="14.45" hidden="1" customHeight="1" x14ac:dyDescent="0.3">
      <c r="B38" s="36"/>
      <c r="C38" s="37"/>
      <c r="D38" s="37"/>
      <c r="E38" s="44" t="s">
        <v>45</v>
      </c>
      <c r="F38" s="129">
        <f>ROUND(SUM(BI103:BI305), 2)</f>
        <v>0</v>
      </c>
      <c r="G38" s="37"/>
      <c r="H38" s="37"/>
      <c r="I38" s="130">
        <v>0</v>
      </c>
      <c r="J38" s="129">
        <v>0</v>
      </c>
      <c r="K38" s="40"/>
    </row>
    <row r="39" spans="2:11" s="1" customFormat="1" ht="6.95" customHeight="1" x14ac:dyDescent="0.3">
      <c r="B39" s="36"/>
      <c r="C39" s="37"/>
      <c r="D39" s="37"/>
      <c r="E39" s="37"/>
      <c r="F39" s="37"/>
      <c r="G39" s="37"/>
      <c r="H39" s="37"/>
      <c r="I39" s="117"/>
      <c r="J39" s="37"/>
      <c r="K39" s="40"/>
    </row>
    <row r="40" spans="2:11" s="1" customFormat="1" ht="25.35" customHeight="1" x14ac:dyDescent="0.3">
      <c r="B40" s="36"/>
      <c r="C40" s="131"/>
      <c r="D40" s="132" t="s">
        <v>46</v>
      </c>
      <c r="E40" s="74"/>
      <c r="F40" s="74"/>
      <c r="G40" s="133" t="s">
        <v>47</v>
      </c>
      <c r="H40" s="134" t="s">
        <v>48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1"/>
      <c r="C41" s="52"/>
      <c r="D41" s="52"/>
      <c r="E41" s="52"/>
      <c r="F41" s="52"/>
      <c r="G41" s="52"/>
      <c r="H41" s="52"/>
      <c r="I41" s="138"/>
      <c r="J41" s="52"/>
      <c r="K41" s="53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6"/>
      <c r="C46" s="25" t="s">
        <v>115</v>
      </c>
      <c r="D46" s="37"/>
      <c r="E46" s="37"/>
      <c r="F46" s="37"/>
      <c r="G46" s="37"/>
      <c r="H46" s="37"/>
      <c r="I46" s="117"/>
      <c r="J46" s="37"/>
      <c r="K46" s="40"/>
    </row>
    <row r="47" spans="2:11" s="1" customFormat="1" ht="6.95" customHeight="1" x14ac:dyDescent="0.3">
      <c r="B47" s="36"/>
      <c r="C47" s="37"/>
      <c r="D47" s="37"/>
      <c r="E47" s="37"/>
      <c r="F47" s="37"/>
      <c r="G47" s="37"/>
      <c r="H47" s="37"/>
      <c r="I47" s="117"/>
      <c r="J47" s="37"/>
      <c r="K47" s="40"/>
    </row>
    <row r="48" spans="2:11" s="1" customFormat="1" ht="14.45" customHeight="1" x14ac:dyDescent="0.3">
      <c r="B48" s="36"/>
      <c r="C48" s="32" t="s">
        <v>16</v>
      </c>
      <c r="D48" s="37"/>
      <c r="E48" s="37"/>
      <c r="F48" s="37"/>
      <c r="G48" s="37"/>
      <c r="H48" s="37"/>
      <c r="I48" s="117"/>
      <c r="J48" s="37"/>
      <c r="K48" s="40"/>
    </row>
    <row r="49" spans="2:47" s="1" customFormat="1" ht="22.5" customHeight="1" x14ac:dyDescent="0.3">
      <c r="B49" s="36"/>
      <c r="C49" s="37"/>
      <c r="D49" s="37"/>
      <c r="E49" s="321" t="str">
        <f>E7</f>
        <v>Chrudimská beseda 85 - oprava fasády Chrudim-I.etapa</v>
      </c>
      <c r="F49" s="289"/>
      <c r="G49" s="289"/>
      <c r="H49" s="289"/>
      <c r="I49" s="117"/>
      <c r="J49" s="37"/>
      <c r="K49" s="40"/>
    </row>
    <row r="50" spans="2:47" x14ac:dyDescent="0.3">
      <c r="B50" s="23"/>
      <c r="C50" s="32" t="s">
        <v>109</v>
      </c>
      <c r="D50" s="24"/>
      <c r="E50" s="24"/>
      <c r="F50" s="24"/>
      <c r="G50" s="24"/>
      <c r="H50" s="24"/>
      <c r="I50" s="116"/>
      <c r="J50" s="24"/>
      <c r="K50" s="26"/>
    </row>
    <row r="51" spans="2:47" ht="22.5" customHeight="1" x14ac:dyDescent="0.3">
      <c r="B51" s="23"/>
      <c r="C51" s="24"/>
      <c r="D51" s="24"/>
      <c r="E51" s="321" t="s">
        <v>701</v>
      </c>
      <c r="F51" s="282"/>
      <c r="G51" s="282"/>
      <c r="H51" s="282"/>
      <c r="I51" s="116"/>
      <c r="J51" s="24"/>
      <c r="K51" s="26"/>
    </row>
    <row r="52" spans="2:47" x14ac:dyDescent="0.3">
      <c r="B52" s="23"/>
      <c r="C52" s="32" t="s">
        <v>111</v>
      </c>
      <c r="D52" s="24"/>
      <c r="E52" s="24"/>
      <c r="F52" s="24"/>
      <c r="G52" s="24"/>
      <c r="H52" s="24"/>
      <c r="I52" s="116"/>
      <c r="J52" s="24"/>
      <c r="K52" s="26"/>
    </row>
    <row r="53" spans="2:47" s="1" customFormat="1" ht="22.5" customHeight="1" x14ac:dyDescent="0.3">
      <c r="B53" s="36"/>
      <c r="C53" s="37"/>
      <c r="D53" s="37"/>
      <c r="E53" s="322" t="s">
        <v>112</v>
      </c>
      <c r="F53" s="289"/>
      <c r="G53" s="289"/>
      <c r="H53" s="289"/>
      <c r="I53" s="117"/>
      <c r="J53" s="37"/>
      <c r="K53" s="40"/>
    </row>
    <row r="54" spans="2:47" s="1" customFormat="1" ht="14.45" customHeight="1" x14ac:dyDescent="0.3">
      <c r="B54" s="36"/>
      <c r="C54" s="32" t="s">
        <v>113</v>
      </c>
      <c r="D54" s="37"/>
      <c r="E54" s="37"/>
      <c r="F54" s="37"/>
      <c r="G54" s="37"/>
      <c r="H54" s="37"/>
      <c r="I54" s="117"/>
      <c r="J54" s="37"/>
      <c r="K54" s="40"/>
    </row>
    <row r="55" spans="2:47" s="1" customFormat="1" ht="23.25" customHeight="1" x14ac:dyDescent="0.3">
      <c r="B55" s="36"/>
      <c r="C55" s="37"/>
      <c r="D55" s="37"/>
      <c r="E55" s="323" t="str">
        <f>E13</f>
        <v>2a - Stavební část</v>
      </c>
      <c r="F55" s="289"/>
      <c r="G55" s="289"/>
      <c r="H55" s="289"/>
      <c r="I55" s="117"/>
      <c r="J55" s="37"/>
      <c r="K55" s="40"/>
    </row>
    <row r="56" spans="2:47" s="1" customFormat="1" ht="6.95" customHeight="1" x14ac:dyDescent="0.3">
      <c r="B56" s="36"/>
      <c r="C56" s="37"/>
      <c r="D56" s="37"/>
      <c r="E56" s="37"/>
      <c r="F56" s="37"/>
      <c r="G56" s="37"/>
      <c r="H56" s="37"/>
      <c r="I56" s="117"/>
      <c r="J56" s="37"/>
      <c r="K56" s="40"/>
    </row>
    <row r="57" spans="2:47" s="1" customFormat="1" ht="18" customHeight="1" x14ac:dyDescent="0.3">
      <c r="B57" s="36"/>
      <c r="C57" s="32" t="s">
        <v>21</v>
      </c>
      <c r="D57" s="37"/>
      <c r="E57" s="37"/>
      <c r="F57" s="30" t="str">
        <f>F16</f>
        <v>Chrudim</v>
      </c>
      <c r="G57" s="37"/>
      <c r="H57" s="37"/>
      <c r="I57" s="118" t="s">
        <v>23</v>
      </c>
      <c r="J57" s="119" t="str">
        <f>IF(J16="","",J16)</f>
        <v>29.9.2016</v>
      </c>
      <c r="K57" s="40"/>
    </row>
    <row r="58" spans="2:47" s="1" customFormat="1" ht="6.95" customHeight="1" x14ac:dyDescent="0.3">
      <c r="B58" s="36"/>
      <c r="C58" s="37"/>
      <c r="D58" s="37"/>
      <c r="E58" s="37"/>
      <c r="F58" s="37"/>
      <c r="G58" s="37"/>
      <c r="H58" s="37"/>
      <c r="I58" s="117"/>
      <c r="J58" s="37"/>
      <c r="K58" s="40"/>
    </row>
    <row r="59" spans="2:47" s="1" customFormat="1" x14ac:dyDescent="0.3">
      <c r="B59" s="36"/>
      <c r="C59" s="32" t="s">
        <v>25</v>
      </c>
      <c r="D59" s="37"/>
      <c r="E59" s="37"/>
      <c r="F59" s="30" t="str">
        <f>E19</f>
        <v>MÚ Chrudim,Resselovo nám.77,Chrudim</v>
      </c>
      <c r="G59" s="37"/>
      <c r="H59" s="37"/>
      <c r="I59" s="118" t="s">
        <v>32</v>
      </c>
      <c r="J59" s="30" t="str">
        <f>E25</f>
        <v>CODE s.r.o.,Na Vrtálně 84,Pardubice</v>
      </c>
      <c r="K59" s="40"/>
    </row>
    <row r="60" spans="2:47" s="1" customFormat="1" ht="14.45" customHeight="1" x14ac:dyDescent="0.3">
      <c r="B60" s="36"/>
      <c r="C60" s="32" t="s">
        <v>30</v>
      </c>
      <c r="D60" s="37"/>
      <c r="E60" s="37"/>
      <c r="F60" s="30" t="str">
        <f>IF(E22="","",E22)</f>
        <v/>
      </c>
      <c r="G60" s="37"/>
      <c r="H60" s="37"/>
      <c r="I60" s="117"/>
      <c r="J60" s="37"/>
      <c r="K60" s="40"/>
    </row>
    <row r="61" spans="2:47" s="1" customFormat="1" ht="10.35" customHeight="1" x14ac:dyDescent="0.3">
      <c r="B61" s="36"/>
      <c r="C61" s="37"/>
      <c r="D61" s="37"/>
      <c r="E61" s="37"/>
      <c r="F61" s="37"/>
      <c r="G61" s="37"/>
      <c r="H61" s="37"/>
      <c r="I61" s="117"/>
      <c r="J61" s="37"/>
      <c r="K61" s="40"/>
    </row>
    <row r="62" spans="2:47" s="1" customFormat="1" ht="29.25" customHeight="1" x14ac:dyDescent="0.3">
      <c r="B62" s="36"/>
      <c r="C62" s="143" t="s">
        <v>116</v>
      </c>
      <c r="D62" s="131"/>
      <c r="E62" s="131"/>
      <c r="F62" s="131"/>
      <c r="G62" s="131"/>
      <c r="H62" s="131"/>
      <c r="I62" s="144"/>
      <c r="J62" s="145" t="s">
        <v>117</v>
      </c>
      <c r="K62" s="146"/>
    </row>
    <row r="63" spans="2:47" s="1" customFormat="1" ht="10.35" customHeight="1" x14ac:dyDescent="0.3">
      <c r="B63" s="36"/>
      <c r="C63" s="37"/>
      <c r="D63" s="37"/>
      <c r="E63" s="37"/>
      <c r="F63" s="37"/>
      <c r="G63" s="37"/>
      <c r="H63" s="37"/>
      <c r="I63" s="117"/>
      <c r="J63" s="37"/>
      <c r="K63" s="40"/>
    </row>
    <row r="64" spans="2:47" s="1" customFormat="1" ht="29.25" customHeight="1" x14ac:dyDescent="0.3">
      <c r="B64" s="36"/>
      <c r="C64" s="147" t="s">
        <v>118</v>
      </c>
      <c r="D64" s="37"/>
      <c r="E64" s="37"/>
      <c r="F64" s="37"/>
      <c r="G64" s="37"/>
      <c r="H64" s="37"/>
      <c r="I64" s="117"/>
      <c r="J64" s="127">
        <f>J103</f>
        <v>0</v>
      </c>
      <c r="K64" s="40"/>
      <c r="AU64" s="19" t="s">
        <v>119</v>
      </c>
    </row>
    <row r="65" spans="2:11" s="8" customFormat="1" ht="24.95" customHeight="1" x14ac:dyDescent="0.3">
      <c r="B65" s="148"/>
      <c r="C65" s="149"/>
      <c r="D65" s="150" t="s">
        <v>120</v>
      </c>
      <c r="E65" s="151"/>
      <c r="F65" s="151"/>
      <c r="G65" s="151"/>
      <c r="H65" s="151"/>
      <c r="I65" s="152"/>
      <c r="J65" s="153">
        <f>J104</f>
        <v>0</v>
      </c>
      <c r="K65" s="154"/>
    </row>
    <row r="66" spans="2:11" s="9" customFormat="1" ht="19.899999999999999" customHeight="1" x14ac:dyDescent="0.3">
      <c r="B66" s="155"/>
      <c r="C66" s="156"/>
      <c r="D66" s="157" t="s">
        <v>703</v>
      </c>
      <c r="E66" s="158"/>
      <c r="F66" s="158"/>
      <c r="G66" s="158"/>
      <c r="H66" s="158"/>
      <c r="I66" s="159"/>
      <c r="J66" s="160">
        <f>J105</f>
        <v>0</v>
      </c>
      <c r="K66" s="161"/>
    </row>
    <row r="67" spans="2:11" s="9" customFormat="1" ht="19.899999999999999" customHeight="1" x14ac:dyDescent="0.3">
      <c r="B67" s="155"/>
      <c r="C67" s="156"/>
      <c r="D67" s="157" t="s">
        <v>704</v>
      </c>
      <c r="E67" s="158"/>
      <c r="F67" s="158"/>
      <c r="G67" s="158"/>
      <c r="H67" s="158"/>
      <c r="I67" s="159"/>
      <c r="J67" s="160">
        <f>J152</f>
        <v>0</v>
      </c>
      <c r="K67" s="161"/>
    </row>
    <row r="68" spans="2:11" s="9" customFormat="1" ht="19.899999999999999" customHeight="1" x14ac:dyDescent="0.3">
      <c r="B68" s="155"/>
      <c r="C68" s="156"/>
      <c r="D68" s="157" t="s">
        <v>705</v>
      </c>
      <c r="E68" s="158"/>
      <c r="F68" s="158"/>
      <c r="G68" s="158"/>
      <c r="H68" s="158"/>
      <c r="I68" s="159"/>
      <c r="J68" s="160">
        <f>J177</f>
        <v>0</v>
      </c>
      <c r="K68" s="161"/>
    </row>
    <row r="69" spans="2:11" s="9" customFormat="1" ht="19.899999999999999" customHeight="1" x14ac:dyDescent="0.3">
      <c r="B69" s="155"/>
      <c r="C69" s="156"/>
      <c r="D69" s="157" t="s">
        <v>706</v>
      </c>
      <c r="E69" s="158"/>
      <c r="F69" s="158"/>
      <c r="G69" s="158"/>
      <c r="H69" s="158"/>
      <c r="I69" s="159"/>
      <c r="J69" s="160">
        <f>J191</f>
        <v>0</v>
      </c>
      <c r="K69" s="161"/>
    </row>
    <row r="70" spans="2:11" s="9" customFormat="1" ht="19.899999999999999" customHeight="1" x14ac:dyDescent="0.3">
      <c r="B70" s="155"/>
      <c r="C70" s="156"/>
      <c r="D70" s="157" t="s">
        <v>707</v>
      </c>
      <c r="E70" s="158"/>
      <c r="F70" s="158"/>
      <c r="G70" s="158"/>
      <c r="H70" s="158"/>
      <c r="I70" s="159"/>
      <c r="J70" s="160">
        <f>J207</f>
        <v>0</v>
      </c>
      <c r="K70" s="161"/>
    </row>
    <row r="71" spans="2:11" s="9" customFormat="1" ht="19.899999999999999" customHeight="1" x14ac:dyDescent="0.3">
      <c r="B71" s="155"/>
      <c r="C71" s="156"/>
      <c r="D71" s="157" t="s">
        <v>122</v>
      </c>
      <c r="E71" s="158"/>
      <c r="F71" s="158"/>
      <c r="G71" s="158"/>
      <c r="H71" s="158"/>
      <c r="I71" s="159"/>
      <c r="J71" s="160">
        <f>J218</f>
        <v>0</v>
      </c>
      <c r="K71" s="161"/>
    </row>
    <row r="72" spans="2:11" s="9" customFormat="1" ht="19.899999999999999" customHeight="1" x14ac:dyDescent="0.3">
      <c r="B72" s="155"/>
      <c r="C72" s="156"/>
      <c r="D72" s="157" t="s">
        <v>124</v>
      </c>
      <c r="E72" s="158"/>
      <c r="F72" s="158"/>
      <c r="G72" s="158"/>
      <c r="H72" s="158"/>
      <c r="I72" s="159"/>
      <c r="J72" s="160">
        <f>J240</f>
        <v>0</v>
      </c>
      <c r="K72" s="161"/>
    </row>
    <row r="73" spans="2:11" s="9" customFormat="1" ht="19.899999999999999" customHeight="1" x14ac:dyDescent="0.3">
      <c r="B73" s="155"/>
      <c r="C73" s="156"/>
      <c r="D73" s="157" t="s">
        <v>125</v>
      </c>
      <c r="E73" s="158"/>
      <c r="F73" s="158"/>
      <c r="G73" s="158"/>
      <c r="H73" s="158"/>
      <c r="I73" s="159"/>
      <c r="J73" s="160">
        <f>J256</f>
        <v>0</v>
      </c>
      <c r="K73" s="161"/>
    </row>
    <row r="74" spans="2:11" s="9" customFormat="1" ht="19.899999999999999" customHeight="1" x14ac:dyDescent="0.3">
      <c r="B74" s="155"/>
      <c r="C74" s="156"/>
      <c r="D74" s="157" t="s">
        <v>128</v>
      </c>
      <c r="E74" s="158"/>
      <c r="F74" s="158"/>
      <c r="G74" s="158"/>
      <c r="H74" s="158"/>
      <c r="I74" s="159"/>
      <c r="J74" s="160">
        <f>J268</f>
        <v>0</v>
      </c>
      <c r="K74" s="161"/>
    </row>
    <row r="75" spans="2:11" s="8" customFormat="1" ht="24.95" customHeight="1" x14ac:dyDescent="0.3">
      <c r="B75" s="148"/>
      <c r="C75" s="149"/>
      <c r="D75" s="150" t="s">
        <v>127</v>
      </c>
      <c r="E75" s="151"/>
      <c r="F75" s="151"/>
      <c r="G75" s="151"/>
      <c r="H75" s="151"/>
      <c r="I75" s="152"/>
      <c r="J75" s="153">
        <f>J270</f>
        <v>0</v>
      </c>
      <c r="K75" s="154"/>
    </row>
    <row r="76" spans="2:11" s="9" customFormat="1" ht="19.899999999999999" customHeight="1" x14ac:dyDescent="0.3">
      <c r="B76" s="155"/>
      <c r="C76" s="156"/>
      <c r="D76" s="157" t="s">
        <v>130</v>
      </c>
      <c r="E76" s="158"/>
      <c r="F76" s="158"/>
      <c r="G76" s="158"/>
      <c r="H76" s="158"/>
      <c r="I76" s="159"/>
      <c r="J76" s="160">
        <f>J271</f>
        <v>0</v>
      </c>
      <c r="K76" s="161"/>
    </row>
    <row r="77" spans="2:11" s="9" customFormat="1" ht="19.899999999999999" customHeight="1" x14ac:dyDescent="0.3">
      <c r="B77" s="155"/>
      <c r="C77" s="156"/>
      <c r="D77" s="157" t="s">
        <v>131</v>
      </c>
      <c r="E77" s="158"/>
      <c r="F77" s="158"/>
      <c r="G77" s="158"/>
      <c r="H77" s="158"/>
      <c r="I77" s="159"/>
      <c r="J77" s="160">
        <f>J276</f>
        <v>0</v>
      </c>
      <c r="K77" s="161"/>
    </row>
    <row r="78" spans="2:11" s="9" customFormat="1" ht="19.899999999999999" customHeight="1" x14ac:dyDescent="0.3">
      <c r="B78" s="155"/>
      <c r="C78" s="156"/>
      <c r="D78" s="157" t="s">
        <v>132</v>
      </c>
      <c r="E78" s="158"/>
      <c r="F78" s="158"/>
      <c r="G78" s="158"/>
      <c r="H78" s="158"/>
      <c r="I78" s="159"/>
      <c r="J78" s="160">
        <f>J295</f>
        <v>0</v>
      </c>
      <c r="K78" s="161"/>
    </row>
    <row r="79" spans="2:11" s="9" customFormat="1" ht="19.899999999999999" customHeight="1" x14ac:dyDescent="0.3">
      <c r="B79" s="155"/>
      <c r="C79" s="156"/>
      <c r="D79" s="157" t="s">
        <v>708</v>
      </c>
      <c r="E79" s="158"/>
      <c r="F79" s="158"/>
      <c r="G79" s="158"/>
      <c r="H79" s="158"/>
      <c r="I79" s="159"/>
      <c r="J79" s="160">
        <f>J302</f>
        <v>0</v>
      </c>
      <c r="K79" s="161"/>
    </row>
    <row r="80" spans="2:11" s="1" customFormat="1" ht="21.75" customHeight="1" x14ac:dyDescent="0.3">
      <c r="B80" s="36"/>
      <c r="C80" s="37"/>
      <c r="D80" s="37"/>
      <c r="E80" s="37"/>
      <c r="F80" s="37"/>
      <c r="G80" s="37"/>
      <c r="H80" s="37"/>
      <c r="I80" s="117"/>
      <c r="J80" s="37"/>
      <c r="K80" s="40"/>
    </row>
    <row r="81" spans="2:12" s="1" customFormat="1" ht="6.95" customHeight="1" x14ac:dyDescent="0.3">
      <c r="B81" s="51"/>
      <c r="C81" s="52"/>
      <c r="D81" s="52"/>
      <c r="E81" s="52"/>
      <c r="F81" s="52"/>
      <c r="G81" s="52"/>
      <c r="H81" s="52"/>
      <c r="I81" s="138"/>
      <c r="J81" s="52"/>
      <c r="K81" s="53"/>
    </row>
    <row r="85" spans="2:12" s="1" customFormat="1" ht="6.95" customHeight="1" x14ac:dyDescent="0.3">
      <c r="B85" s="54"/>
      <c r="C85" s="55"/>
      <c r="D85" s="55"/>
      <c r="E85" s="55"/>
      <c r="F85" s="55"/>
      <c r="G85" s="55"/>
      <c r="H85" s="55"/>
      <c r="I85" s="141"/>
      <c r="J85" s="55"/>
      <c r="K85" s="55"/>
      <c r="L85" s="56"/>
    </row>
    <row r="86" spans="2:12" s="1" customFormat="1" ht="36.950000000000003" customHeight="1" x14ac:dyDescent="0.3">
      <c r="B86" s="36"/>
      <c r="C86" s="57" t="s">
        <v>134</v>
      </c>
      <c r="D86" s="58"/>
      <c r="E86" s="58"/>
      <c r="F86" s="58"/>
      <c r="G86" s="58"/>
      <c r="H86" s="58"/>
      <c r="I86" s="162"/>
      <c r="J86" s="58"/>
      <c r="K86" s="58"/>
      <c r="L86" s="56"/>
    </row>
    <row r="87" spans="2:12" s="1" customFormat="1" ht="6.95" customHeight="1" x14ac:dyDescent="0.3">
      <c r="B87" s="36"/>
      <c r="C87" s="58"/>
      <c r="D87" s="58"/>
      <c r="E87" s="58"/>
      <c r="F87" s="58"/>
      <c r="G87" s="58"/>
      <c r="H87" s="58"/>
      <c r="I87" s="162"/>
      <c r="J87" s="58"/>
      <c r="K87" s="58"/>
      <c r="L87" s="56"/>
    </row>
    <row r="88" spans="2:12" s="1" customFormat="1" ht="14.45" customHeight="1" x14ac:dyDescent="0.3">
      <c r="B88" s="36"/>
      <c r="C88" s="60" t="s">
        <v>16</v>
      </c>
      <c r="D88" s="58"/>
      <c r="E88" s="58"/>
      <c r="F88" s="58"/>
      <c r="G88" s="58"/>
      <c r="H88" s="58"/>
      <c r="I88" s="162"/>
      <c r="J88" s="58"/>
      <c r="K88" s="58"/>
      <c r="L88" s="56"/>
    </row>
    <row r="89" spans="2:12" s="1" customFormat="1" ht="22.5" customHeight="1" x14ac:dyDescent="0.3">
      <c r="B89" s="36"/>
      <c r="C89" s="58"/>
      <c r="D89" s="58"/>
      <c r="E89" s="325" t="str">
        <f>E7</f>
        <v>Chrudimská beseda 85 - oprava fasády Chrudim-I.etapa</v>
      </c>
      <c r="F89" s="300"/>
      <c r="G89" s="300"/>
      <c r="H89" s="300"/>
      <c r="I89" s="162"/>
      <c r="J89" s="58"/>
      <c r="K89" s="58"/>
      <c r="L89" s="56"/>
    </row>
    <row r="90" spans="2:12" x14ac:dyDescent="0.3">
      <c r="B90" s="23"/>
      <c r="C90" s="60" t="s">
        <v>109</v>
      </c>
      <c r="D90" s="163"/>
      <c r="E90" s="163"/>
      <c r="F90" s="163"/>
      <c r="G90" s="163"/>
      <c r="H90" s="163"/>
      <c r="J90" s="163"/>
      <c r="K90" s="163"/>
      <c r="L90" s="164"/>
    </row>
    <row r="91" spans="2:12" ht="22.5" customHeight="1" x14ac:dyDescent="0.3">
      <c r="B91" s="23"/>
      <c r="C91" s="163"/>
      <c r="D91" s="163"/>
      <c r="E91" s="325" t="s">
        <v>701</v>
      </c>
      <c r="F91" s="327"/>
      <c r="G91" s="327"/>
      <c r="H91" s="327"/>
      <c r="J91" s="163"/>
      <c r="K91" s="163"/>
      <c r="L91" s="164"/>
    </row>
    <row r="92" spans="2:12" x14ac:dyDescent="0.3">
      <c r="B92" s="23"/>
      <c r="C92" s="60" t="s">
        <v>111</v>
      </c>
      <c r="D92" s="163"/>
      <c r="E92" s="163"/>
      <c r="F92" s="163"/>
      <c r="G92" s="163"/>
      <c r="H92" s="163"/>
      <c r="J92" s="163"/>
      <c r="K92" s="163"/>
      <c r="L92" s="164"/>
    </row>
    <row r="93" spans="2:12" s="1" customFormat="1" ht="22.5" customHeight="1" x14ac:dyDescent="0.3">
      <c r="B93" s="36"/>
      <c r="C93" s="58"/>
      <c r="D93" s="58"/>
      <c r="E93" s="326" t="s">
        <v>112</v>
      </c>
      <c r="F93" s="300"/>
      <c r="G93" s="300"/>
      <c r="H93" s="300"/>
      <c r="I93" s="162"/>
      <c r="J93" s="58"/>
      <c r="K93" s="58"/>
      <c r="L93" s="56"/>
    </row>
    <row r="94" spans="2:12" s="1" customFormat="1" ht="14.45" customHeight="1" x14ac:dyDescent="0.3">
      <c r="B94" s="36"/>
      <c r="C94" s="60" t="s">
        <v>113</v>
      </c>
      <c r="D94" s="58"/>
      <c r="E94" s="58"/>
      <c r="F94" s="58"/>
      <c r="G94" s="58"/>
      <c r="H94" s="58"/>
      <c r="I94" s="162"/>
      <c r="J94" s="58"/>
      <c r="K94" s="58"/>
      <c r="L94" s="56"/>
    </row>
    <row r="95" spans="2:12" s="1" customFormat="1" ht="23.25" customHeight="1" x14ac:dyDescent="0.3">
      <c r="B95" s="36"/>
      <c r="C95" s="58"/>
      <c r="D95" s="58"/>
      <c r="E95" s="297" t="str">
        <f>E13</f>
        <v>2a - Stavební část</v>
      </c>
      <c r="F95" s="300"/>
      <c r="G95" s="300"/>
      <c r="H95" s="300"/>
      <c r="I95" s="162"/>
      <c r="J95" s="58"/>
      <c r="K95" s="58"/>
      <c r="L95" s="56"/>
    </row>
    <row r="96" spans="2:12" s="1" customFormat="1" ht="6.95" customHeight="1" x14ac:dyDescent="0.3">
      <c r="B96" s="36"/>
      <c r="C96" s="58"/>
      <c r="D96" s="58"/>
      <c r="E96" s="58"/>
      <c r="F96" s="58"/>
      <c r="G96" s="58"/>
      <c r="H96" s="58"/>
      <c r="I96" s="162"/>
      <c r="J96" s="58"/>
      <c r="K96" s="58"/>
      <c r="L96" s="56"/>
    </row>
    <row r="97" spans="2:65" s="1" customFormat="1" ht="18" customHeight="1" x14ac:dyDescent="0.3">
      <c r="B97" s="36"/>
      <c r="C97" s="60" t="s">
        <v>21</v>
      </c>
      <c r="D97" s="58"/>
      <c r="E97" s="58"/>
      <c r="F97" s="165" t="str">
        <f>F16</f>
        <v>Chrudim</v>
      </c>
      <c r="G97" s="58"/>
      <c r="H97" s="58"/>
      <c r="I97" s="166" t="s">
        <v>23</v>
      </c>
      <c r="J97" s="68" t="str">
        <f>IF(J16="","",J16)</f>
        <v>29.9.2016</v>
      </c>
      <c r="K97" s="58"/>
      <c r="L97" s="56"/>
    </row>
    <row r="98" spans="2:65" s="1" customFormat="1" ht="6.95" customHeight="1" x14ac:dyDescent="0.3">
      <c r="B98" s="36"/>
      <c r="C98" s="58"/>
      <c r="D98" s="58"/>
      <c r="E98" s="58"/>
      <c r="F98" s="58"/>
      <c r="G98" s="58"/>
      <c r="H98" s="58"/>
      <c r="I98" s="162"/>
      <c r="J98" s="58"/>
      <c r="K98" s="58"/>
      <c r="L98" s="56"/>
    </row>
    <row r="99" spans="2:65" s="1" customFormat="1" x14ac:dyDescent="0.3">
      <c r="B99" s="36"/>
      <c r="C99" s="60" t="s">
        <v>25</v>
      </c>
      <c r="D99" s="58"/>
      <c r="E99" s="58"/>
      <c r="F99" s="165" t="str">
        <f>E19</f>
        <v>MÚ Chrudim,Resselovo nám.77,Chrudim</v>
      </c>
      <c r="G99" s="58"/>
      <c r="H99" s="58"/>
      <c r="I99" s="166" t="s">
        <v>32</v>
      </c>
      <c r="J99" s="165" t="str">
        <f>E25</f>
        <v>CODE s.r.o.,Na Vrtálně 84,Pardubice</v>
      </c>
      <c r="K99" s="58"/>
      <c r="L99" s="56"/>
    </row>
    <row r="100" spans="2:65" s="1" customFormat="1" ht="14.45" customHeight="1" x14ac:dyDescent="0.3">
      <c r="B100" s="36"/>
      <c r="C100" s="60" t="s">
        <v>30</v>
      </c>
      <c r="D100" s="58"/>
      <c r="E100" s="58"/>
      <c r="F100" s="165" t="str">
        <f>IF(E22="","",E22)</f>
        <v/>
      </c>
      <c r="G100" s="58"/>
      <c r="H100" s="58"/>
      <c r="I100" s="162"/>
      <c r="J100" s="58"/>
      <c r="K100" s="58"/>
      <c r="L100" s="56"/>
    </row>
    <row r="101" spans="2:65" s="1" customFormat="1" ht="10.35" customHeight="1" x14ac:dyDescent="0.3">
      <c r="B101" s="36"/>
      <c r="C101" s="58"/>
      <c r="D101" s="58"/>
      <c r="E101" s="58"/>
      <c r="F101" s="58"/>
      <c r="G101" s="58"/>
      <c r="H101" s="58"/>
      <c r="I101" s="162"/>
      <c r="J101" s="58"/>
      <c r="K101" s="58"/>
      <c r="L101" s="56"/>
    </row>
    <row r="102" spans="2:65" s="10" customFormat="1" ht="29.25" customHeight="1" x14ac:dyDescent="0.3">
      <c r="B102" s="167"/>
      <c r="C102" s="168" t="s">
        <v>135</v>
      </c>
      <c r="D102" s="169" t="s">
        <v>55</v>
      </c>
      <c r="E102" s="169" t="s">
        <v>51</v>
      </c>
      <c r="F102" s="169" t="s">
        <v>136</v>
      </c>
      <c r="G102" s="169" t="s">
        <v>137</v>
      </c>
      <c r="H102" s="169" t="s">
        <v>138</v>
      </c>
      <c r="I102" s="170" t="s">
        <v>139</v>
      </c>
      <c r="J102" s="169" t="s">
        <v>117</v>
      </c>
      <c r="K102" s="171" t="s">
        <v>140</v>
      </c>
      <c r="L102" s="172"/>
      <c r="M102" s="76" t="s">
        <v>141</v>
      </c>
      <c r="N102" s="77" t="s">
        <v>40</v>
      </c>
      <c r="O102" s="77" t="s">
        <v>142</v>
      </c>
      <c r="P102" s="77" t="s">
        <v>143</v>
      </c>
      <c r="Q102" s="77" t="s">
        <v>144</v>
      </c>
      <c r="R102" s="77" t="s">
        <v>145</v>
      </c>
      <c r="S102" s="77" t="s">
        <v>146</v>
      </c>
      <c r="T102" s="78" t="s">
        <v>147</v>
      </c>
    </row>
    <row r="103" spans="2:65" s="1" customFormat="1" ht="29.25" customHeight="1" x14ac:dyDescent="0.35">
      <c r="B103" s="36"/>
      <c r="C103" s="82" t="s">
        <v>118</v>
      </c>
      <c r="D103" s="58"/>
      <c r="E103" s="58"/>
      <c r="F103" s="58"/>
      <c r="G103" s="58"/>
      <c r="H103" s="58"/>
      <c r="I103" s="162"/>
      <c r="J103" s="173">
        <f>BK103</f>
        <v>0</v>
      </c>
      <c r="K103" s="58"/>
      <c r="L103" s="56"/>
      <c r="M103" s="79"/>
      <c r="N103" s="80"/>
      <c r="O103" s="80"/>
      <c r="P103" s="174">
        <f>P104+P270</f>
        <v>0</v>
      </c>
      <c r="Q103" s="80"/>
      <c r="R103" s="174">
        <f>R104+R270</f>
        <v>53.720580789999993</v>
      </c>
      <c r="S103" s="80"/>
      <c r="T103" s="175">
        <f>T104+T270</f>
        <v>38.017291999999998</v>
      </c>
      <c r="AT103" s="19" t="s">
        <v>69</v>
      </c>
      <c r="AU103" s="19" t="s">
        <v>119</v>
      </c>
      <c r="BK103" s="176">
        <f>BK104+BK270</f>
        <v>0</v>
      </c>
    </row>
    <row r="104" spans="2:65" s="11" customFormat="1" ht="37.35" customHeight="1" x14ac:dyDescent="0.35">
      <c r="B104" s="177"/>
      <c r="C104" s="178"/>
      <c r="D104" s="179" t="s">
        <v>69</v>
      </c>
      <c r="E104" s="180" t="s">
        <v>148</v>
      </c>
      <c r="F104" s="180" t="s">
        <v>149</v>
      </c>
      <c r="G104" s="178"/>
      <c r="H104" s="178"/>
      <c r="I104" s="181"/>
      <c r="J104" s="182">
        <f>BK104</f>
        <v>0</v>
      </c>
      <c r="K104" s="178"/>
      <c r="L104" s="183"/>
      <c r="M104" s="184"/>
      <c r="N104" s="185"/>
      <c r="O104" s="185"/>
      <c r="P104" s="186">
        <f>P105+P152+P177+P191+P207+P218+P240+P256+P268</f>
        <v>0</v>
      </c>
      <c r="Q104" s="185"/>
      <c r="R104" s="186">
        <f>R105+R152+R177+R191+R207+R218+R240+R256+R268</f>
        <v>53.182668789999994</v>
      </c>
      <c r="S104" s="185"/>
      <c r="T104" s="187">
        <f>T105+T152+T177+T191+T207+T218+T240+T256+T268</f>
        <v>37.954791999999998</v>
      </c>
      <c r="AR104" s="188" t="s">
        <v>74</v>
      </c>
      <c r="AT104" s="189" t="s">
        <v>69</v>
      </c>
      <c r="AU104" s="189" t="s">
        <v>70</v>
      </c>
      <c r="AY104" s="188" t="s">
        <v>150</v>
      </c>
      <c r="BK104" s="190">
        <f>BK105+BK152+BK177+BK191+BK207+BK218+BK240+BK256+BK268</f>
        <v>0</v>
      </c>
    </row>
    <row r="105" spans="2:65" s="11" customFormat="1" ht="19.899999999999999" customHeight="1" x14ac:dyDescent="0.3">
      <c r="B105" s="177"/>
      <c r="C105" s="178"/>
      <c r="D105" s="191" t="s">
        <v>69</v>
      </c>
      <c r="E105" s="192" t="s">
        <v>74</v>
      </c>
      <c r="F105" s="192" t="s">
        <v>709</v>
      </c>
      <c r="G105" s="178"/>
      <c r="H105" s="178"/>
      <c r="I105" s="181"/>
      <c r="J105" s="193">
        <f>BK105</f>
        <v>0</v>
      </c>
      <c r="K105" s="178"/>
      <c r="L105" s="183"/>
      <c r="M105" s="184"/>
      <c r="N105" s="185"/>
      <c r="O105" s="185"/>
      <c r="P105" s="186">
        <f>SUM(P106:P151)</f>
        <v>0</v>
      </c>
      <c r="Q105" s="185"/>
      <c r="R105" s="186">
        <f>SUM(R106:R151)</f>
        <v>3.5158</v>
      </c>
      <c r="S105" s="185"/>
      <c r="T105" s="187">
        <f>SUM(T106:T151)</f>
        <v>22.317149999999998</v>
      </c>
      <c r="AR105" s="188" t="s">
        <v>74</v>
      </c>
      <c r="AT105" s="189" t="s">
        <v>69</v>
      </c>
      <c r="AU105" s="189" t="s">
        <v>74</v>
      </c>
      <c r="AY105" s="188" t="s">
        <v>150</v>
      </c>
      <c r="BK105" s="190">
        <f>SUM(BK106:BK151)</f>
        <v>0</v>
      </c>
    </row>
    <row r="106" spans="2:65" s="1" customFormat="1" ht="22.5" customHeight="1" x14ac:dyDescent="0.3">
      <c r="B106" s="36"/>
      <c r="C106" s="194" t="s">
        <v>74</v>
      </c>
      <c r="D106" s="194" t="s">
        <v>152</v>
      </c>
      <c r="E106" s="195" t="s">
        <v>710</v>
      </c>
      <c r="F106" s="196" t="s">
        <v>711</v>
      </c>
      <c r="G106" s="197" t="s">
        <v>166</v>
      </c>
      <c r="H106" s="198">
        <v>26.638999999999999</v>
      </c>
      <c r="I106" s="199"/>
      <c r="J106" s="200">
        <f>ROUND(I106*H106,2)</f>
        <v>0</v>
      </c>
      <c r="K106" s="196" t="s">
        <v>19</v>
      </c>
      <c r="L106" s="56"/>
      <c r="M106" s="201" t="s">
        <v>19</v>
      </c>
      <c r="N106" s="202" t="s">
        <v>41</v>
      </c>
      <c r="O106" s="37"/>
      <c r="P106" s="203">
        <f>O106*H106</f>
        <v>0</v>
      </c>
      <c r="Q106" s="203">
        <v>0</v>
      </c>
      <c r="R106" s="203">
        <f>Q106*H106</f>
        <v>0</v>
      </c>
      <c r="S106" s="203">
        <v>0.48</v>
      </c>
      <c r="T106" s="204">
        <f>S106*H106</f>
        <v>12.786719999999999</v>
      </c>
      <c r="AR106" s="19" t="s">
        <v>157</v>
      </c>
      <c r="AT106" s="19" t="s">
        <v>152</v>
      </c>
      <c r="AU106" s="19" t="s">
        <v>81</v>
      </c>
      <c r="AY106" s="19" t="s">
        <v>150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9" t="s">
        <v>74</v>
      </c>
      <c r="BK106" s="205">
        <f>ROUND(I106*H106,2)</f>
        <v>0</v>
      </c>
      <c r="BL106" s="19" t="s">
        <v>157</v>
      </c>
      <c r="BM106" s="19" t="s">
        <v>712</v>
      </c>
    </row>
    <row r="107" spans="2:65" s="13" customFormat="1" ht="13.5" x14ac:dyDescent="0.3">
      <c r="B107" s="218"/>
      <c r="C107" s="219"/>
      <c r="D107" s="208" t="s">
        <v>159</v>
      </c>
      <c r="E107" s="220" t="s">
        <v>19</v>
      </c>
      <c r="F107" s="221" t="s">
        <v>713</v>
      </c>
      <c r="G107" s="219"/>
      <c r="H107" s="222">
        <v>13.95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159</v>
      </c>
      <c r="AU107" s="228" t="s">
        <v>81</v>
      </c>
      <c r="AV107" s="13" t="s">
        <v>81</v>
      </c>
      <c r="AW107" s="13" t="s">
        <v>34</v>
      </c>
      <c r="AX107" s="13" t="s">
        <v>70</v>
      </c>
      <c r="AY107" s="228" t="s">
        <v>150</v>
      </c>
    </row>
    <row r="108" spans="2:65" s="12" customFormat="1" ht="13.5" x14ac:dyDescent="0.3">
      <c r="B108" s="206"/>
      <c r="C108" s="207"/>
      <c r="D108" s="208" t="s">
        <v>159</v>
      </c>
      <c r="E108" s="209" t="s">
        <v>19</v>
      </c>
      <c r="F108" s="210" t="s">
        <v>714</v>
      </c>
      <c r="G108" s="207"/>
      <c r="H108" s="211" t="s">
        <v>19</v>
      </c>
      <c r="I108" s="212"/>
      <c r="J108" s="207"/>
      <c r="K108" s="207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159</v>
      </c>
      <c r="AU108" s="217" t="s">
        <v>81</v>
      </c>
      <c r="AV108" s="12" t="s">
        <v>74</v>
      </c>
      <c r="AW108" s="12" t="s">
        <v>34</v>
      </c>
      <c r="AX108" s="12" t="s">
        <v>70</v>
      </c>
      <c r="AY108" s="217" t="s">
        <v>150</v>
      </c>
    </row>
    <row r="109" spans="2:65" s="13" customFormat="1" ht="13.5" x14ac:dyDescent="0.3">
      <c r="B109" s="218"/>
      <c r="C109" s="219"/>
      <c r="D109" s="208" t="s">
        <v>159</v>
      </c>
      <c r="E109" s="220" t="s">
        <v>19</v>
      </c>
      <c r="F109" s="221" t="s">
        <v>715</v>
      </c>
      <c r="G109" s="219"/>
      <c r="H109" s="222">
        <v>12.689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159</v>
      </c>
      <c r="AU109" s="228" t="s">
        <v>81</v>
      </c>
      <c r="AV109" s="13" t="s">
        <v>81</v>
      </c>
      <c r="AW109" s="13" t="s">
        <v>34</v>
      </c>
      <c r="AX109" s="13" t="s">
        <v>70</v>
      </c>
      <c r="AY109" s="228" t="s">
        <v>150</v>
      </c>
    </row>
    <row r="110" spans="2:65" s="14" customFormat="1" ht="13.5" x14ac:dyDescent="0.3">
      <c r="B110" s="233"/>
      <c r="C110" s="234"/>
      <c r="D110" s="229" t="s">
        <v>159</v>
      </c>
      <c r="E110" s="235" t="s">
        <v>19</v>
      </c>
      <c r="F110" s="236" t="s">
        <v>177</v>
      </c>
      <c r="G110" s="234"/>
      <c r="H110" s="237">
        <v>26.638999999999999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AT110" s="243" t="s">
        <v>159</v>
      </c>
      <c r="AU110" s="243" t="s">
        <v>81</v>
      </c>
      <c r="AV110" s="14" t="s">
        <v>157</v>
      </c>
      <c r="AW110" s="14" t="s">
        <v>34</v>
      </c>
      <c r="AX110" s="14" t="s">
        <v>74</v>
      </c>
      <c r="AY110" s="243" t="s">
        <v>150</v>
      </c>
    </row>
    <row r="111" spans="2:65" s="1" customFormat="1" ht="22.5" customHeight="1" x14ac:dyDescent="0.3">
      <c r="B111" s="36"/>
      <c r="C111" s="194" t="s">
        <v>81</v>
      </c>
      <c r="D111" s="194" t="s">
        <v>152</v>
      </c>
      <c r="E111" s="195" t="s">
        <v>716</v>
      </c>
      <c r="F111" s="196" t="s">
        <v>717</v>
      </c>
      <c r="G111" s="197" t="s">
        <v>166</v>
      </c>
      <c r="H111" s="198">
        <v>26.632000000000001</v>
      </c>
      <c r="I111" s="199"/>
      <c r="J111" s="200">
        <f>ROUND(I111*H111,2)</f>
        <v>0</v>
      </c>
      <c r="K111" s="196" t="s">
        <v>19</v>
      </c>
      <c r="L111" s="56"/>
      <c r="M111" s="201" t="s">
        <v>19</v>
      </c>
      <c r="N111" s="202" t="s">
        <v>41</v>
      </c>
      <c r="O111" s="37"/>
      <c r="P111" s="203">
        <f>O111*H111</f>
        <v>0</v>
      </c>
      <c r="Q111" s="203">
        <v>0</v>
      </c>
      <c r="R111" s="203">
        <f>Q111*H111</f>
        <v>0</v>
      </c>
      <c r="S111" s="203">
        <v>0.24</v>
      </c>
      <c r="T111" s="204">
        <f>S111*H111</f>
        <v>6.39168</v>
      </c>
      <c r="AR111" s="19" t="s">
        <v>157</v>
      </c>
      <c r="AT111" s="19" t="s">
        <v>152</v>
      </c>
      <c r="AU111" s="19" t="s">
        <v>81</v>
      </c>
      <c r="AY111" s="19" t="s">
        <v>150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9" t="s">
        <v>74</v>
      </c>
      <c r="BK111" s="205">
        <f>ROUND(I111*H111,2)</f>
        <v>0</v>
      </c>
      <c r="BL111" s="19" t="s">
        <v>157</v>
      </c>
      <c r="BM111" s="19" t="s">
        <v>718</v>
      </c>
    </row>
    <row r="112" spans="2:65" s="13" customFormat="1" ht="13.5" x14ac:dyDescent="0.3">
      <c r="B112" s="218"/>
      <c r="C112" s="219"/>
      <c r="D112" s="229" t="s">
        <v>159</v>
      </c>
      <c r="E112" s="230" t="s">
        <v>19</v>
      </c>
      <c r="F112" s="231" t="s">
        <v>719</v>
      </c>
      <c r="G112" s="219"/>
      <c r="H112" s="232">
        <v>26.632000000000001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159</v>
      </c>
      <c r="AU112" s="228" t="s">
        <v>81</v>
      </c>
      <c r="AV112" s="13" t="s">
        <v>81</v>
      </c>
      <c r="AW112" s="13" t="s">
        <v>34</v>
      </c>
      <c r="AX112" s="13" t="s">
        <v>74</v>
      </c>
      <c r="AY112" s="228" t="s">
        <v>150</v>
      </c>
    </row>
    <row r="113" spans="2:65" s="1" customFormat="1" ht="22.5" customHeight="1" x14ac:dyDescent="0.3">
      <c r="B113" s="36"/>
      <c r="C113" s="194" t="s">
        <v>85</v>
      </c>
      <c r="D113" s="194" t="s">
        <v>152</v>
      </c>
      <c r="E113" s="195" t="s">
        <v>720</v>
      </c>
      <c r="F113" s="196" t="s">
        <v>721</v>
      </c>
      <c r="G113" s="197" t="s">
        <v>166</v>
      </c>
      <c r="H113" s="198">
        <v>13.95</v>
      </c>
      <c r="I113" s="199"/>
      <c r="J113" s="200">
        <f>ROUND(I113*H113,2)</f>
        <v>0</v>
      </c>
      <c r="K113" s="196" t="s">
        <v>19</v>
      </c>
      <c r="L113" s="56"/>
      <c r="M113" s="201" t="s">
        <v>19</v>
      </c>
      <c r="N113" s="202" t="s">
        <v>41</v>
      </c>
      <c r="O113" s="37"/>
      <c r="P113" s="203">
        <f>O113*H113</f>
        <v>0</v>
      </c>
      <c r="Q113" s="203">
        <v>0</v>
      </c>
      <c r="R113" s="203">
        <f>Q113*H113</f>
        <v>0</v>
      </c>
      <c r="S113" s="203">
        <v>0.22500000000000001</v>
      </c>
      <c r="T113" s="204">
        <f>S113*H113</f>
        <v>3.1387499999999999</v>
      </c>
      <c r="AR113" s="19" t="s">
        <v>157</v>
      </c>
      <c r="AT113" s="19" t="s">
        <v>152</v>
      </c>
      <c r="AU113" s="19" t="s">
        <v>81</v>
      </c>
      <c r="AY113" s="19" t="s">
        <v>150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9" t="s">
        <v>74</v>
      </c>
      <c r="BK113" s="205">
        <f>ROUND(I113*H113,2)</f>
        <v>0</v>
      </c>
      <c r="BL113" s="19" t="s">
        <v>157</v>
      </c>
      <c r="BM113" s="19" t="s">
        <v>722</v>
      </c>
    </row>
    <row r="114" spans="2:65" s="12" customFormat="1" ht="13.5" x14ac:dyDescent="0.3">
      <c r="B114" s="206"/>
      <c r="C114" s="207"/>
      <c r="D114" s="208" t="s">
        <v>159</v>
      </c>
      <c r="E114" s="209" t="s">
        <v>19</v>
      </c>
      <c r="F114" s="210" t="s">
        <v>723</v>
      </c>
      <c r="G114" s="207"/>
      <c r="H114" s="211" t="s">
        <v>19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159</v>
      </c>
      <c r="AU114" s="217" t="s">
        <v>81</v>
      </c>
      <c r="AV114" s="12" t="s">
        <v>74</v>
      </c>
      <c r="AW114" s="12" t="s">
        <v>34</v>
      </c>
      <c r="AX114" s="12" t="s">
        <v>70</v>
      </c>
      <c r="AY114" s="217" t="s">
        <v>150</v>
      </c>
    </row>
    <row r="115" spans="2:65" s="13" customFormat="1" ht="13.5" x14ac:dyDescent="0.3">
      <c r="B115" s="218"/>
      <c r="C115" s="219"/>
      <c r="D115" s="229" t="s">
        <v>159</v>
      </c>
      <c r="E115" s="230" t="s">
        <v>19</v>
      </c>
      <c r="F115" s="231" t="s">
        <v>724</v>
      </c>
      <c r="G115" s="219"/>
      <c r="H115" s="232">
        <v>13.95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159</v>
      </c>
      <c r="AU115" s="228" t="s">
        <v>81</v>
      </c>
      <c r="AV115" s="13" t="s">
        <v>81</v>
      </c>
      <c r="AW115" s="13" t="s">
        <v>34</v>
      </c>
      <c r="AX115" s="13" t="s">
        <v>74</v>
      </c>
      <c r="AY115" s="228" t="s">
        <v>150</v>
      </c>
    </row>
    <row r="116" spans="2:65" s="1" customFormat="1" ht="22.5" customHeight="1" x14ac:dyDescent="0.3">
      <c r="B116" s="36"/>
      <c r="C116" s="194" t="s">
        <v>157</v>
      </c>
      <c r="D116" s="194" t="s">
        <v>152</v>
      </c>
      <c r="E116" s="195" t="s">
        <v>725</v>
      </c>
      <c r="F116" s="196" t="s">
        <v>726</v>
      </c>
      <c r="G116" s="197" t="s">
        <v>727</v>
      </c>
      <c r="H116" s="198">
        <v>24</v>
      </c>
      <c r="I116" s="199"/>
      <c r="J116" s="200">
        <f>ROUND(I116*H116,2)</f>
        <v>0</v>
      </c>
      <c r="K116" s="196" t="s">
        <v>19</v>
      </c>
      <c r="L116" s="56"/>
      <c r="M116" s="201" t="s">
        <v>19</v>
      </c>
      <c r="N116" s="202" t="s">
        <v>41</v>
      </c>
      <c r="O116" s="37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AR116" s="19" t="s">
        <v>157</v>
      </c>
      <c r="AT116" s="19" t="s">
        <v>152</v>
      </c>
      <c r="AU116" s="19" t="s">
        <v>81</v>
      </c>
      <c r="AY116" s="19" t="s">
        <v>150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9" t="s">
        <v>74</v>
      </c>
      <c r="BK116" s="205">
        <f>ROUND(I116*H116,2)</f>
        <v>0</v>
      </c>
      <c r="BL116" s="19" t="s">
        <v>157</v>
      </c>
      <c r="BM116" s="19" t="s">
        <v>728</v>
      </c>
    </row>
    <row r="117" spans="2:65" s="12" customFormat="1" ht="13.5" x14ac:dyDescent="0.3">
      <c r="B117" s="206"/>
      <c r="C117" s="207"/>
      <c r="D117" s="208" t="s">
        <v>159</v>
      </c>
      <c r="E117" s="209" t="s">
        <v>19</v>
      </c>
      <c r="F117" s="210" t="s">
        <v>729</v>
      </c>
      <c r="G117" s="207"/>
      <c r="H117" s="211" t="s">
        <v>19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159</v>
      </c>
      <c r="AU117" s="217" t="s">
        <v>81</v>
      </c>
      <c r="AV117" s="12" t="s">
        <v>74</v>
      </c>
      <c r="AW117" s="12" t="s">
        <v>34</v>
      </c>
      <c r="AX117" s="12" t="s">
        <v>70</v>
      </c>
      <c r="AY117" s="217" t="s">
        <v>150</v>
      </c>
    </row>
    <row r="118" spans="2:65" s="13" customFormat="1" ht="13.5" x14ac:dyDescent="0.3">
      <c r="B118" s="218"/>
      <c r="C118" s="219"/>
      <c r="D118" s="229" t="s">
        <v>159</v>
      </c>
      <c r="E118" s="230" t="s">
        <v>19</v>
      </c>
      <c r="F118" s="231" t="s">
        <v>730</v>
      </c>
      <c r="G118" s="219"/>
      <c r="H118" s="232">
        <v>24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159</v>
      </c>
      <c r="AU118" s="228" t="s">
        <v>81</v>
      </c>
      <c r="AV118" s="13" t="s">
        <v>81</v>
      </c>
      <c r="AW118" s="13" t="s">
        <v>34</v>
      </c>
      <c r="AX118" s="13" t="s">
        <v>74</v>
      </c>
      <c r="AY118" s="228" t="s">
        <v>150</v>
      </c>
    </row>
    <row r="119" spans="2:65" s="1" customFormat="1" ht="22.5" customHeight="1" x14ac:dyDescent="0.3">
      <c r="B119" s="36"/>
      <c r="C119" s="194" t="s">
        <v>178</v>
      </c>
      <c r="D119" s="194" t="s">
        <v>152</v>
      </c>
      <c r="E119" s="195" t="s">
        <v>731</v>
      </c>
      <c r="F119" s="196" t="s">
        <v>732</v>
      </c>
      <c r="G119" s="197" t="s">
        <v>727</v>
      </c>
      <c r="H119" s="198">
        <v>12</v>
      </c>
      <c r="I119" s="199"/>
      <c r="J119" s="200">
        <f>ROUND(I119*H119,2)</f>
        <v>0</v>
      </c>
      <c r="K119" s="196" t="s">
        <v>19</v>
      </c>
      <c r="L119" s="56"/>
      <c r="M119" s="201" t="s">
        <v>19</v>
      </c>
      <c r="N119" s="202" t="s">
        <v>41</v>
      </c>
      <c r="O119" s="37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AR119" s="19" t="s">
        <v>157</v>
      </c>
      <c r="AT119" s="19" t="s">
        <v>152</v>
      </c>
      <c r="AU119" s="19" t="s">
        <v>81</v>
      </c>
      <c r="AY119" s="19" t="s">
        <v>150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9" t="s">
        <v>74</v>
      </c>
      <c r="BK119" s="205">
        <f>ROUND(I119*H119,2)</f>
        <v>0</v>
      </c>
      <c r="BL119" s="19" t="s">
        <v>157</v>
      </c>
      <c r="BM119" s="19" t="s">
        <v>733</v>
      </c>
    </row>
    <row r="120" spans="2:65" s="13" customFormat="1" ht="13.5" x14ac:dyDescent="0.3">
      <c r="B120" s="218"/>
      <c r="C120" s="219"/>
      <c r="D120" s="229" t="s">
        <v>159</v>
      </c>
      <c r="E120" s="230" t="s">
        <v>19</v>
      </c>
      <c r="F120" s="231" t="s">
        <v>734</v>
      </c>
      <c r="G120" s="219"/>
      <c r="H120" s="232">
        <v>12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159</v>
      </c>
      <c r="AU120" s="228" t="s">
        <v>81</v>
      </c>
      <c r="AV120" s="13" t="s">
        <v>81</v>
      </c>
      <c r="AW120" s="13" t="s">
        <v>34</v>
      </c>
      <c r="AX120" s="13" t="s">
        <v>74</v>
      </c>
      <c r="AY120" s="228" t="s">
        <v>150</v>
      </c>
    </row>
    <row r="121" spans="2:65" s="1" customFormat="1" ht="22.5" customHeight="1" x14ac:dyDescent="0.3">
      <c r="B121" s="36"/>
      <c r="C121" s="194" t="s">
        <v>162</v>
      </c>
      <c r="D121" s="194" t="s">
        <v>152</v>
      </c>
      <c r="E121" s="195" t="s">
        <v>735</v>
      </c>
      <c r="F121" s="196" t="s">
        <v>736</v>
      </c>
      <c r="G121" s="197" t="s">
        <v>727</v>
      </c>
      <c r="H121" s="198">
        <v>0.502</v>
      </c>
      <c r="I121" s="199"/>
      <c r="J121" s="200">
        <f>ROUND(I121*H121,2)</f>
        <v>0</v>
      </c>
      <c r="K121" s="196" t="s">
        <v>19</v>
      </c>
      <c r="L121" s="56"/>
      <c r="M121" s="201" t="s">
        <v>19</v>
      </c>
      <c r="N121" s="202" t="s">
        <v>41</v>
      </c>
      <c r="O121" s="37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9" t="s">
        <v>157</v>
      </c>
      <c r="AT121" s="19" t="s">
        <v>152</v>
      </c>
      <c r="AU121" s="19" t="s">
        <v>81</v>
      </c>
      <c r="AY121" s="19" t="s">
        <v>150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9" t="s">
        <v>74</v>
      </c>
      <c r="BK121" s="205">
        <f>ROUND(I121*H121,2)</f>
        <v>0</v>
      </c>
      <c r="BL121" s="19" t="s">
        <v>157</v>
      </c>
      <c r="BM121" s="19" t="s">
        <v>737</v>
      </c>
    </row>
    <row r="122" spans="2:65" s="12" customFormat="1" ht="13.5" x14ac:dyDescent="0.3">
      <c r="B122" s="206"/>
      <c r="C122" s="207"/>
      <c r="D122" s="208" t="s">
        <v>159</v>
      </c>
      <c r="E122" s="209" t="s">
        <v>19</v>
      </c>
      <c r="F122" s="210" t="s">
        <v>738</v>
      </c>
      <c r="G122" s="207"/>
      <c r="H122" s="211" t="s">
        <v>19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159</v>
      </c>
      <c r="AU122" s="217" t="s">
        <v>81</v>
      </c>
      <c r="AV122" s="12" t="s">
        <v>74</v>
      </c>
      <c r="AW122" s="12" t="s">
        <v>34</v>
      </c>
      <c r="AX122" s="12" t="s">
        <v>70</v>
      </c>
      <c r="AY122" s="217" t="s">
        <v>150</v>
      </c>
    </row>
    <row r="123" spans="2:65" s="13" customFormat="1" ht="13.5" x14ac:dyDescent="0.3">
      <c r="B123" s="218"/>
      <c r="C123" s="219"/>
      <c r="D123" s="229" t="s">
        <v>159</v>
      </c>
      <c r="E123" s="230" t="s">
        <v>19</v>
      </c>
      <c r="F123" s="231" t="s">
        <v>739</v>
      </c>
      <c r="G123" s="219"/>
      <c r="H123" s="232">
        <v>0.502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159</v>
      </c>
      <c r="AU123" s="228" t="s">
        <v>81</v>
      </c>
      <c r="AV123" s="13" t="s">
        <v>81</v>
      </c>
      <c r="AW123" s="13" t="s">
        <v>34</v>
      </c>
      <c r="AX123" s="13" t="s">
        <v>74</v>
      </c>
      <c r="AY123" s="228" t="s">
        <v>150</v>
      </c>
    </row>
    <row r="124" spans="2:65" s="1" customFormat="1" ht="31.5" customHeight="1" x14ac:dyDescent="0.3">
      <c r="B124" s="36"/>
      <c r="C124" s="194" t="s">
        <v>187</v>
      </c>
      <c r="D124" s="194" t="s">
        <v>152</v>
      </c>
      <c r="E124" s="195" t="s">
        <v>740</v>
      </c>
      <c r="F124" s="196" t="s">
        <v>741</v>
      </c>
      <c r="G124" s="197" t="s">
        <v>727</v>
      </c>
      <c r="H124" s="198">
        <v>0.502</v>
      </c>
      <c r="I124" s="199"/>
      <c r="J124" s="200">
        <f>ROUND(I124*H124,2)</f>
        <v>0</v>
      </c>
      <c r="K124" s="196" t="s">
        <v>19</v>
      </c>
      <c r="L124" s="56"/>
      <c r="M124" s="201" t="s">
        <v>19</v>
      </c>
      <c r="N124" s="202" t="s">
        <v>41</v>
      </c>
      <c r="O124" s="37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AR124" s="19" t="s">
        <v>157</v>
      </c>
      <c r="AT124" s="19" t="s">
        <v>152</v>
      </c>
      <c r="AU124" s="19" t="s">
        <v>81</v>
      </c>
      <c r="AY124" s="19" t="s">
        <v>150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9" t="s">
        <v>74</v>
      </c>
      <c r="BK124" s="205">
        <f>ROUND(I124*H124,2)</f>
        <v>0</v>
      </c>
      <c r="BL124" s="19" t="s">
        <v>157</v>
      </c>
      <c r="BM124" s="19" t="s">
        <v>742</v>
      </c>
    </row>
    <row r="125" spans="2:65" s="1" customFormat="1" ht="22.5" customHeight="1" x14ac:dyDescent="0.3">
      <c r="B125" s="36"/>
      <c r="C125" s="194" t="s">
        <v>191</v>
      </c>
      <c r="D125" s="194" t="s">
        <v>152</v>
      </c>
      <c r="E125" s="195" t="s">
        <v>743</v>
      </c>
      <c r="F125" s="196" t="s">
        <v>744</v>
      </c>
      <c r="G125" s="197" t="s">
        <v>166</v>
      </c>
      <c r="H125" s="198">
        <v>20</v>
      </c>
      <c r="I125" s="199"/>
      <c r="J125" s="200">
        <f>ROUND(I125*H125,2)</f>
        <v>0</v>
      </c>
      <c r="K125" s="196" t="s">
        <v>19</v>
      </c>
      <c r="L125" s="56"/>
      <c r="M125" s="201" t="s">
        <v>19</v>
      </c>
      <c r="N125" s="202" t="s">
        <v>41</v>
      </c>
      <c r="O125" s="37"/>
      <c r="P125" s="203">
        <f>O125*H125</f>
        <v>0</v>
      </c>
      <c r="Q125" s="203">
        <v>4.4400000000000004E-3</v>
      </c>
      <c r="R125" s="203">
        <f>Q125*H125</f>
        <v>8.8800000000000004E-2</v>
      </c>
      <c r="S125" s="203">
        <v>0</v>
      </c>
      <c r="T125" s="204">
        <f>S125*H125</f>
        <v>0</v>
      </c>
      <c r="AR125" s="19" t="s">
        <v>157</v>
      </c>
      <c r="AT125" s="19" t="s">
        <v>152</v>
      </c>
      <c r="AU125" s="19" t="s">
        <v>81</v>
      </c>
      <c r="AY125" s="19" t="s">
        <v>150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9" t="s">
        <v>74</v>
      </c>
      <c r="BK125" s="205">
        <f>ROUND(I125*H125,2)</f>
        <v>0</v>
      </c>
      <c r="BL125" s="19" t="s">
        <v>157</v>
      </c>
      <c r="BM125" s="19" t="s">
        <v>745</v>
      </c>
    </row>
    <row r="126" spans="2:65" s="12" customFormat="1" ht="13.5" x14ac:dyDescent="0.3">
      <c r="B126" s="206"/>
      <c r="C126" s="207"/>
      <c r="D126" s="208" t="s">
        <v>159</v>
      </c>
      <c r="E126" s="209" t="s">
        <v>19</v>
      </c>
      <c r="F126" s="210" t="s">
        <v>746</v>
      </c>
      <c r="G126" s="207"/>
      <c r="H126" s="211" t="s">
        <v>19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159</v>
      </c>
      <c r="AU126" s="217" t="s">
        <v>81</v>
      </c>
      <c r="AV126" s="12" t="s">
        <v>74</v>
      </c>
      <c r="AW126" s="12" t="s">
        <v>34</v>
      </c>
      <c r="AX126" s="12" t="s">
        <v>70</v>
      </c>
      <c r="AY126" s="217" t="s">
        <v>150</v>
      </c>
    </row>
    <row r="127" spans="2:65" s="13" customFormat="1" ht="13.5" x14ac:dyDescent="0.3">
      <c r="B127" s="218"/>
      <c r="C127" s="219"/>
      <c r="D127" s="229" t="s">
        <v>159</v>
      </c>
      <c r="E127" s="230" t="s">
        <v>19</v>
      </c>
      <c r="F127" s="231" t="s">
        <v>747</v>
      </c>
      <c r="G127" s="219"/>
      <c r="H127" s="232">
        <v>20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159</v>
      </c>
      <c r="AU127" s="228" t="s">
        <v>81</v>
      </c>
      <c r="AV127" s="13" t="s">
        <v>81</v>
      </c>
      <c r="AW127" s="13" t="s">
        <v>34</v>
      </c>
      <c r="AX127" s="13" t="s">
        <v>74</v>
      </c>
      <c r="AY127" s="228" t="s">
        <v>150</v>
      </c>
    </row>
    <row r="128" spans="2:65" s="1" customFormat="1" ht="22.5" customHeight="1" x14ac:dyDescent="0.3">
      <c r="B128" s="36"/>
      <c r="C128" s="194" t="s">
        <v>195</v>
      </c>
      <c r="D128" s="194" t="s">
        <v>152</v>
      </c>
      <c r="E128" s="195" t="s">
        <v>748</v>
      </c>
      <c r="F128" s="196" t="s">
        <v>749</v>
      </c>
      <c r="G128" s="197" t="s">
        <v>166</v>
      </c>
      <c r="H128" s="198">
        <v>20</v>
      </c>
      <c r="I128" s="199"/>
      <c r="J128" s="200">
        <f>ROUND(I128*H128,2)</f>
        <v>0</v>
      </c>
      <c r="K128" s="196" t="s">
        <v>19</v>
      </c>
      <c r="L128" s="56"/>
      <c r="M128" s="201" t="s">
        <v>19</v>
      </c>
      <c r="N128" s="202" t="s">
        <v>41</v>
      </c>
      <c r="O128" s="37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9" t="s">
        <v>157</v>
      </c>
      <c r="AT128" s="19" t="s">
        <v>152</v>
      </c>
      <c r="AU128" s="19" t="s">
        <v>81</v>
      </c>
      <c r="AY128" s="19" t="s">
        <v>150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9" t="s">
        <v>74</v>
      </c>
      <c r="BK128" s="205">
        <f>ROUND(I128*H128,2)</f>
        <v>0</v>
      </c>
      <c r="BL128" s="19" t="s">
        <v>157</v>
      </c>
      <c r="BM128" s="19" t="s">
        <v>750</v>
      </c>
    </row>
    <row r="129" spans="2:65" s="13" customFormat="1" ht="13.5" x14ac:dyDescent="0.3">
      <c r="B129" s="218"/>
      <c r="C129" s="219"/>
      <c r="D129" s="229" t="s">
        <v>159</v>
      </c>
      <c r="E129" s="230" t="s">
        <v>19</v>
      </c>
      <c r="F129" s="231" t="s">
        <v>269</v>
      </c>
      <c r="G129" s="219"/>
      <c r="H129" s="232">
        <v>20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159</v>
      </c>
      <c r="AU129" s="228" t="s">
        <v>81</v>
      </c>
      <c r="AV129" s="13" t="s">
        <v>81</v>
      </c>
      <c r="AW129" s="13" t="s">
        <v>34</v>
      </c>
      <c r="AX129" s="13" t="s">
        <v>74</v>
      </c>
      <c r="AY129" s="228" t="s">
        <v>150</v>
      </c>
    </row>
    <row r="130" spans="2:65" s="1" customFormat="1" ht="22.5" customHeight="1" x14ac:dyDescent="0.3">
      <c r="B130" s="36"/>
      <c r="C130" s="194" t="s">
        <v>199</v>
      </c>
      <c r="D130" s="194" t="s">
        <v>152</v>
      </c>
      <c r="E130" s="195" t="s">
        <v>751</v>
      </c>
      <c r="F130" s="196" t="s">
        <v>752</v>
      </c>
      <c r="G130" s="197" t="s">
        <v>727</v>
      </c>
      <c r="H130" s="198">
        <v>24</v>
      </c>
      <c r="I130" s="199"/>
      <c r="J130" s="200">
        <f>ROUND(I130*H130,2)</f>
        <v>0</v>
      </c>
      <c r="K130" s="196" t="s">
        <v>19</v>
      </c>
      <c r="L130" s="56"/>
      <c r="M130" s="201" t="s">
        <v>19</v>
      </c>
      <c r="N130" s="202" t="s">
        <v>41</v>
      </c>
      <c r="O130" s="37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AR130" s="19" t="s">
        <v>157</v>
      </c>
      <c r="AT130" s="19" t="s">
        <v>152</v>
      </c>
      <c r="AU130" s="19" t="s">
        <v>81</v>
      </c>
      <c r="AY130" s="19" t="s">
        <v>150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9" t="s">
        <v>74</v>
      </c>
      <c r="BK130" s="205">
        <f>ROUND(I130*H130,2)</f>
        <v>0</v>
      </c>
      <c r="BL130" s="19" t="s">
        <v>157</v>
      </c>
      <c r="BM130" s="19" t="s">
        <v>753</v>
      </c>
    </row>
    <row r="131" spans="2:65" s="13" customFormat="1" ht="13.5" x14ac:dyDescent="0.3">
      <c r="B131" s="218"/>
      <c r="C131" s="219"/>
      <c r="D131" s="229" t="s">
        <v>159</v>
      </c>
      <c r="E131" s="230" t="s">
        <v>19</v>
      </c>
      <c r="F131" s="231" t="s">
        <v>288</v>
      </c>
      <c r="G131" s="219"/>
      <c r="H131" s="232">
        <v>24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159</v>
      </c>
      <c r="AU131" s="228" t="s">
        <v>81</v>
      </c>
      <c r="AV131" s="13" t="s">
        <v>81</v>
      </c>
      <c r="AW131" s="13" t="s">
        <v>34</v>
      </c>
      <c r="AX131" s="13" t="s">
        <v>74</v>
      </c>
      <c r="AY131" s="228" t="s">
        <v>150</v>
      </c>
    </row>
    <row r="132" spans="2:65" s="1" customFormat="1" ht="22.5" customHeight="1" x14ac:dyDescent="0.3">
      <c r="B132" s="36"/>
      <c r="C132" s="194" t="s">
        <v>203</v>
      </c>
      <c r="D132" s="194" t="s">
        <v>152</v>
      </c>
      <c r="E132" s="195" t="s">
        <v>754</v>
      </c>
      <c r="F132" s="196" t="s">
        <v>755</v>
      </c>
      <c r="G132" s="197" t="s">
        <v>727</v>
      </c>
      <c r="H132" s="198">
        <v>22.36</v>
      </c>
      <c r="I132" s="199"/>
      <c r="J132" s="200">
        <f>ROUND(I132*H132,2)</f>
        <v>0</v>
      </c>
      <c r="K132" s="196" t="s">
        <v>19</v>
      </c>
      <c r="L132" s="56"/>
      <c r="M132" s="201" t="s">
        <v>19</v>
      </c>
      <c r="N132" s="202" t="s">
        <v>41</v>
      </c>
      <c r="O132" s="37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AR132" s="19" t="s">
        <v>157</v>
      </c>
      <c r="AT132" s="19" t="s">
        <v>152</v>
      </c>
      <c r="AU132" s="19" t="s">
        <v>81</v>
      </c>
      <c r="AY132" s="19" t="s">
        <v>150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9" t="s">
        <v>74</v>
      </c>
      <c r="BK132" s="205">
        <f>ROUND(I132*H132,2)</f>
        <v>0</v>
      </c>
      <c r="BL132" s="19" t="s">
        <v>157</v>
      </c>
      <c r="BM132" s="19" t="s">
        <v>756</v>
      </c>
    </row>
    <row r="133" spans="2:65" s="13" customFormat="1" ht="13.5" x14ac:dyDescent="0.3">
      <c r="B133" s="218"/>
      <c r="C133" s="219"/>
      <c r="D133" s="208" t="s">
        <v>159</v>
      </c>
      <c r="E133" s="220" t="s">
        <v>19</v>
      </c>
      <c r="F133" s="221" t="s">
        <v>757</v>
      </c>
      <c r="G133" s="219"/>
      <c r="H133" s="222">
        <v>24.501999999999999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159</v>
      </c>
      <c r="AU133" s="228" t="s">
        <v>81</v>
      </c>
      <c r="AV133" s="13" t="s">
        <v>81</v>
      </c>
      <c r="AW133" s="13" t="s">
        <v>34</v>
      </c>
      <c r="AX133" s="13" t="s">
        <v>70</v>
      </c>
      <c r="AY133" s="228" t="s">
        <v>150</v>
      </c>
    </row>
    <row r="134" spans="2:65" s="13" customFormat="1" ht="13.5" x14ac:dyDescent="0.3">
      <c r="B134" s="218"/>
      <c r="C134" s="219"/>
      <c r="D134" s="208" t="s">
        <v>159</v>
      </c>
      <c r="E134" s="220" t="s">
        <v>19</v>
      </c>
      <c r="F134" s="221" t="s">
        <v>758</v>
      </c>
      <c r="G134" s="219"/>
      <c r="H134" s="222">
        <v>-2.1419999999999999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159</v>
      </c>
      <c r="AU134" s="228" t="s">
        <v>81</v>
      </c>
      <c r="AV134" s="13" t="s">
        <v>81</v>
      </c>
      <c r="AW134" s="13" t="s">
        <v>34</v>
      </c>
      <c r="AX134" s="13" t="s">
        <v>70</v>
      </c>
      <c r="AY134" s="228" t="s">
        <v>150</v>
      </c>
    </row>
    <row r="135" spans="2:65" s="14" customFormat="1" ht="13.5" x14ac:dyDescent="0.3">
      <c r="B135" s="233"/>
      <c r="C135" s="234"/>
      <c r="D135" s="229" t="s">
        <v>159</v>
      </c>
      <c r="E135" s="235" t="s">
        <v>19</v>
      </c>
      <c r="F135" s="236" t="s">
        <v>177</v>
      </c>
      <c r="G135" s="234"/>
      <c r="H135" s="237">
        <v>22.36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AT135" s="243" t="s">
        <v>159</v>
      </c>
      <c r="AU135" s="243" t="s">
        <v>81</v>
      </c>
      <c r="AV135" s="14" t="s">
        <v>157</v>
      </c>
      <c r="AW135" s="14" t="s">
        <v>34</v>
      </c>
      <c r="AX135" s="14" t="s">
        <v>74</v>
      </c>
      <c r="AY135" s="243" t="s">
        <v>150</v>
      </c>
    </row>
    <row r="136" spans="2:65" s="1" customFormat="1" ht="31.5" customHeight="1" x14ac:dyDescent="0.3">
      <c r="B136" s="36"/>
      <c r="C136" s="194" t="s">
        <v>213</v>
      </c>
      <c r="D136" s="194" t="s">
        <v>152</v>
      </c>
      <c r="E136" s="195" t="s">
        <v>759</v>
      </c>
      <c r="F136" s="196" t="s">
        <v>760</v>
      </c>
      <c r="G136" s="197" t="s">
        <v>727</v>
      </c>
      <c r="H136" s="198">
        <v>223.6</v>
      </c>
      <c r="I136" s="199"/>
      <c r="J136" s="200">
        <f>ROUND(I136*H136,2)</f>
        <v>0</v>
      </c>
      <c r="K136" s="196" t="s">
        <v>19</v>
      </c>
      <c r="L136" s="56"/>
      <c r="M136" s="201" t="s">
        <v>19</v>
      </c>
      <c r="N136" s="202" t="s">
        <v>41</v>
      </c>
      <c r="O136" s="37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AR136" s="19" t="s">
        <v>157</v>
      </c>
      <c r="AT136" s="19" t="s">
        <v>152</v>
      </c>
      <c r="AU136" s="19" t="s">
        <v>81</v>
      </c>
      <c r="AY136" s="19" t="s">
        <v>150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9" t="s">
        <v>74</v>
      </c>
      <c r="BK136" s="205">
        <f>ROUND(I136*H136,2)</f>
        <v>0</v>
      </c>
      <c r="BL136" s="19" t="s">
        <v>157</v>
      </c>
      <c r="BM136" s="19" t="s">
        <v>761</v>
      </c>
    </row>
    <row r="137" spans="2:65" s="13" customFormat="1" ht="13.5" x14ac:dyDescent="0.3">
      <c r="B137" s="218"/>
      <c r="C137" s="219"/>
      <c r="D137" s="229" t="s">
        <v>159</v>
      </c>
      <c r="E137" s="230" t="s">
        <v>19</v>
      </c>
      <c r="F137" s="231" t="s">
        <v>762</v>
      </c>
      <c r="G137" s="219"/>
      <c r="H137" s="232">
        <v>223.6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159</v>
      </c>
      <c r="AU137" s="228" t="s">
        <v>81</v>
      </c>
      <c r="AV137" s="13" t="s">
        <v>81</v>
      </c>
      <c r="AW137" s="13" t="s">
        <v>34</v>
      </c>
      <c r="AX137" s="13" t="s">
        <v>74</v>
      </c>
      <c r="AY137" s="228" t="s">
        <v>150</v>
      </c>
    </row>
    <row r="138" spans="2:65" s="1" customFormat="1" ht="22.5" customHeight="1" x14ac:dyDescent="0.3">
      <c r="B138" s="36"/>
      <c r="C138" s="194" t="s">
        <v>221</v>
      </c>
      <c r="D138" s="194" t="s">
        <v>152</v>
      </c>
      <c r="E138" s="195" t="s">
        <v>763</v>
      </c>
      <c r="F138" s="196" t="s">
        <v>764</v>
      </c>
      <c r="G138" s="197" t="s">
        <v>727</v>
      </c>
      <c r="H138" s="198">
        <v>22.36</v>
      </c>
      <c r="I138" s="199"/>
      <c r="J138" s="200">
        <f>ROUND(I138*H138,2)</f>
        <v>0</v>
      </c>
      <c r="K138" s="196" t="s">
        <v>19</v>
      </c>
      <c r="L138" s="56"/>
      <c r="M138" s="201" t="s">
        <v>19</v>
      </c>
      <c r="N138" s="202" t="s">
        <v>41</v>
      </c>
      <c r="O138" s="37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9" t="s">
        <v>157</v>
      </c>
      <c r="AT138" s="19" t="s">
        <v>152</v>
      </c>
      <c r="AU138" s="19" t="s">
        <v>81</v>
      </c>
      <c r="AY138" s="19" t="s">
        <v>150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9" t="s">
        <v>74</v>
      </c>
      <c r="BK138" s="205">
        <f>ROUND(I138*H138,2)</f>
        <v>0</v>
      </c>
      <c r="BL138" s="19" t="s">
        <v>157</v>
      </c>
      <c r="BM138" s="19" t="s">
        <v>765</v>
      </c>
    </row>
    <row r="139" spans="2:65" s="13" customFormat="1" ht="13.5" x14ac:dyDescent="0.3">
      <c r="B139" s="218"/>
      <c r="C139" s="219"/>
      <c r="D139" s="229" t="s">
        <v>159</v>
      </c>
      <c r="E139" s="230" t="s">
        <v>19</v>
      </c>
      <c r="F139" s="231" t="s">
        <v>766</v>
      </c>
      <c r="G139" s="219"/>
      <c r="H139" s="232">
        <v>22.36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159</v>
      </c>
      <c r="AU139" s="228" t="s">
        <v>81</v>
      </c>
      <c r="AV139" s="13" t="s">
        <v>81</v>
      </c>
      <c r="AW139" s="13" t="s">
        <v>34</v>
      </c>
      <c r="AX139" s="13" t="s">
        <v>74</v>
      </c>
      <c r="AY139" s="228" t="s">
        <v>150</v>
      </c>
    </row>
    <row r="140" spans="2:65" s="1" customFormat="1" ht="22.5" customHeight="1" x14ac:dyDescent="0.3">
      <c r="B140" s="36"/>
      <c r="C140" s="194" t="s">
        <v>234</v>
      </c>
      <c r="D140" s="194" t="s">
        <v>152</v>
      </c>
      <c r="E140" s="195" t="s">
        <v>767</v>
      </c>
      <c r="F140" s="196" t="s">
        <v>768</v>
      </c>
      <c r="G140" s="197" t="s">
        <v>727</v>
      </c>
      <c r="H140" s="198">
        <v>22.36</v>
      </c>
      <c r="I140" s="199"/>
      <c r="J140" s="200">
        <f>ROUND(I140*H140,2)</f>
        <v>0</v>
      </c>
      <c r="K140" s="196" t="s">
        <v>19</v>
      </c>
      <c r="L140" s="56"/>
      <c r="M140" s="201" t="s">
        <v>19</v>
      </c>
      <c r="N140" s="202" t="s">
        <v>41</v>
      </c>
      <c r="O140" s="37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AR140" s="19" t="s">
        <v>157</v>
      </c>
      <c r="AT140" s="19" t="s">
        <v>152</v>
      </c>
      <c r="AU140" s="19" t="s">
        <v>81</v>
      </c>
      <c r="AY140" s="19" t="s">
        <v>150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9" t="s">
        <v>74</v>
      </c>
      <c r="BK140" s="205">
        <f>ROUND(I140*H140,2)</f>
        <v>0</v>
      </c>
      <c r="BL140" s="19" t="s">
        <v>157</v>
      </c>
      <c r="BM140" s="19" t="s">
        <v>769</v>
      </c>
    </row>
    <row r="141" spans="2:65" s="13" customFormat="1" ht="13.5" x14ac:dyDescent="0.3">
      <c r="B141" s="218"/>
      <c r="C141" s="219"/>
      <c r="D141" s="229" t="s">
        <v>159</v>
      </c>
      <c r="E141" s="230" t="s">
        <v>19</v>
      </c>
      <c r="F141" s="231" t="s">
        <v>766</v>
      </c>
      <c r="G141" s="219"/>
      <c r="H141" s="232">
        <v>22.36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159</v>
      </c>
      <c r="AU141" s="228" t="s">
        <v>81</v>
      </c>
      <c r="AV141" s="13" t="s">
        <v>81</v>
      </c>
      <c r="AW141" s="13" t="s">
        <v>34</v>
      </c>
      <c r="AX141" s="13" t="s">
        <v>74</v>
      </c>
      <c r="AY141" s="228" t="s">
        <v>150</v>
      </c>
    </row>
    <row r="142" spans="2:65" s="1" customFormat="1" ht="22.5" customHeight="1" x14ac:dyDescent="0.3">
      <c r="B142" s="36"/>
      <c r="C142" s="194" t="s">
        <v>8</v>
      </c>
      <c r="D142" s="194" t="s">
        <v>152</v>
      </c>
      <c r="E142" s="195" t="s">
        <v>770</v>
      </c>
      <c r="F142" s="196" t="s">
        <v>771</v>
      </c>
      <c r="G142" s="197" t="s">
        <v>282</v>
      </c>
      <c r="H142" s="198">
        <v>35.776000000000003</v>
      </c>
      <c r="I142" s="199"/>
      <c r="J142" s="200">
        <f>ROUND(I142*H142,2)</f>
        <v>0</v>
      </c>
      <c r="K142" s="196" t="s">
        <v>19</v>
      </c>
      <c r="L142" s="56"/>
      <c r="M142" s="201" t="s">
        <v>19</v>
      </c>
      <c r="N142" s="202" t="s">
        <v>41</v>
      </c>
      <c r="O142" s="37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AR142" s="19" t="s">
        <v>157</v>
      </c>
      <c r="AT142" s="19" t="s">
        <v>152</v>
      </c>
      <c r="AU142" s="19" t="s">
        <v>81</v>
      </c>
      <c r="AY142" s="19" t="s">
        <v>150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9" t="s">
        <v>74</v>
      </c>
      <c r="BK142" s="205">
        <f>ROUND(I142*H142,2)</f>
        <v>0</v>
      </c>
      <c r="BL142" s="19" t="s">
        <v>157</v>
      </c>
      <c r="BM142" s="19" t="s">
        <v>772</v>
      </c>
    </row>
    <row r="143" spans="2:65" s="13" customFormat="1" ht="13.5" x14ac:dyDescent="0.3">
      <c r="B143" s="218"/>
      <c r="C143" s="219"/>
      <c r="D143" s="229" t="s">
        <v>159</v>
      </c>
      <c r="E143" s="230" t="s">
        <v>19</v>
      </c>
      <c r="F143" s="231" t="s">
        <v>773</v>
      </c>
      <c r="G143" s="219"/>
      <c r="H143" s="232">
        <v>35.776000000000003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159</v>
      </c>
      <c r="AU143" s="228" t="s">
        <v>81</v>
      </c>
      <c r="AV143" s="13" t="s">
        <v>81</v>
      </c>
      <c r="AW143" s="13" t="s">
        <v>34</v>
      </c>
      <c r="AX143" s="13" t="s">
        <v>74</v>
      </c>
      <c r="AY143" s="228" t="s">
        <v>150</v>
      </c>
    </row>
    <row r="144" spans="2:65" s="1" customFormat="1" ht="22.5" customHeight="1" x14ac:dyDescent="0.3">
      <c r="B144" s="36"/>
      <c r="C144" s="194" t="s">
        <v>246</v>
      </c>
      <c r="D144" s="194" t="s">
        <v>152</v>
      </c>
      <c r="E144" s="195" t="s">
        <v>774</v>
      </c>
      <c r="F144" s="196" t="s">
        <v>775</v>
      </c>
      <c r="G144" s="197" t="s">
        <v>727</v>
      </c>
      <c r="H144" s="198">
        <v>4.2839999999999998</v>
      </c>
      <c r="I144" s="199"/>
      <c r="J144" s="200">
        <f>ROUND(I144*H144,2)</f>
        <v>0</v>
      </c>
      <c r="K144" s="196" t="s">
        <v>19</v>
      </c>
      <c r="L144" s="56"/>
      <c r="M144" s="201" t="s">
        <v>19</v>
      </c>
      <c r="N144" s="202" t="s">
        <v>41</v>
      </c>
      <c r="O144" s="37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AR144" s="19" t="s">
        <v>157</v>
      </c>
      <c r="AT144" s="19" t="s">
        <v>152</v>
      </c>
      <c r="AU144" s="19" t="s">
        <v>81</v>
      </c>
      <c r="AY144" s="19" t="s">
        <v>150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9" t="s">
        <v>74</v>
      </c>
      <c r="BK144" s="205">
        <f>ROUND(I144*H144,2)</f>
        <v>0</v>
      </c>
      <c r="BL144" s="19" t="s">
        <v>157</v>
      </c>
      <c r="BM144" s="19" t="s">
        <v>776</v>
      </c>
    </row>
    <row r="145" spans="2:65" s="12" customFormat="1" ht="13.5" x14ac:dyDescent="0.3">
      <c r="B145" s="206"/>
      <c r="C145" s="207"/>
      <c r="D145" s="208" t="s">
        <v>159</v>
      </c>
      <c r="E145" s="209" t="s">
        <v>19</v>
      </c>
      <c r="F145" s="210" t="s">
        <v>777</v>
      </c>
      <c r="G145" s="207"/>
      <c r="H145" s="211" t="s">
        <v>19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159</v>
      </c>
      <c r="AU145" s="217" t="s">
        <v>81</v>
      </c>
      <c r="AV145" s="12" t="s">
        <v>74</v>
      </c>
      <c r="AW145" s="12" t="s">
        <v>34</v>
      </c>
      <c r="AX145" s="12" t="s">
        <v>70</v>
      </c>
      <c r="AY145" s="217" t="s">
        <v>150</v>
      </c>
    </row>
    <row r="146" spans="2:65" s="13" customFormat="1" ht="13.5" x14ac:dyDescent="0.3">
      <c r="B146" s="218"/>
      <c r="C146" s="219"/>
      <c r="D146" s="208" t="s">
        <v>159</v>
      </c>
      <c r="E146" s="220" t="s">
        <v>19</v>
      </c>
      <c r="F146" s="221" t="s">
        <v>778</v>
      </c>
      <c r="G146" s="219"/>
      <c r="H146" s="222">
        <v>2.9239999999999999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159</v>
      </c>
      <c r="AU146" s="228" t="s">
        <v>81</v>
      </c>
      <c r="AV146" s="13" t="s">
        <v>81</v>
      </c>
      <c r="AW146" s="13" t="s">
        <v>34</v>
      </c>
      <c r="AX146" s="13" t="s">
        <v>70</v>
      </c>
      <c r="AY146" s="228" t="s">
        <v>150</v>
      </c>
    </row>
    <row r="147" spans="2:65" s="13" customFormat="1" ht="13.5" x14ac:dyDescent="0.3">
      <c r="B147" s="218"/>
      <c r="C147" s="219"/>
      <c r="D147" s="208" t="s">
        <v>159</v>
      </c>
      <c r="E147" s="220" t="s">
        <v>19</v>
      </c>
      <c r="F147" s="221" t="s">
        <v>779</v>
      </c>
      <c r="G147" s="219"/>
      <c r="H147" s="222">
        <v>0.34100000000000003</v>
      </c>
      <c r="I147" s="223"/>
      <c r="J147" s="219"/>
      <c r="K147" s="219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159</v>
      </c>
      <c r="AU147" s="228" t="s">
        <v>81</v>
      </c>
      <c r="AV147" s="13" t="s">
        <v>81</v>
      </c>
      <c r="AW147" s="13" t="s">
        <v>34</v>
      </c>
      <c r="AX147" s="13" t="s">
        <v>70</v>
      </c>
      <c r="AY147" s="228" t="s">
        <v>150</v>
      </c>
    </row>
    <row r="148" spans="2:65" s="13" customFormat="1" ht="13.5" x14ac:dyDescent="0.3">
      <c r="B148" s="218"/>
      <c r="C148" s="219"/>
      <c r="D148" s="208" t="s">
        <v>159</v>
      </c>
      <c r="E148" s="220" t="s">
        <v>19</v>
      </c>
      <c r="F148" s="221" t="s">
        <v>780</v>
      </c>
      <c r="G148" s="219"/>
      <c r="H148" s="222">
        <v>1.0189999999999999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159</v>
      </c>
      <c r="AU148" s="228" t="s">
        <v>81</v>
      </c>
      <c r="AV148" s="13" t="s">
        <v>81</v>
      </c>
      <c r="AW148" s="13" t="s">
        <v>34</v>
      </c>
      <c r="AX148" s="13" t="s">
        <v>70</v>
      </c>
      <c r="AY148" s="228" t="s">
        <v>150</v>
      </c>
    </row>
    <row r="149" spans="2:65" s="14" customFormat="1" ht="13.5" x14ac:dyDescent="0.3">
      <c r="B149" s="233"/>
      <c r="C149" s="234"/>
      <c r="D149" s="229" t="s">
        <v>159</v>
      </c>
      <c r="E149" s="235" t="s">
        <v>19</v>
      </c>
      <c r="F149" s="236" t="s">
        <v>177</v>
      </c>
      <c r="G149" s="234"/>
      <c r="H149" s="237">
        <v>4.2839999999999998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AT149" s="243" t="s">
        <v>159</v>
      </c>
      <c r="AU149" s="243" t="s">
        <v>81</v>
      </c>
      <c r="AV149" s="14" t="s">
        <v>157</v>
      </c>
      <c r="AW149" s="14" t="s">
        <v>34</v>
      </c>
      <c r="AX149" s="14" t="s">
        <v>74</v>
      </c>
      <c r="AY149" s="243" t="s">
        <v>150</v>
      </c>
    </row>
    <row r="150" spans="2:65" s="1" customFormat="1" ht="22.5" customHeight="1" x14ac:dyDescent="0.3">
      <c r="B150" s="36"/>
      <c r="C150" s="247" t="s">
        <v>254</v>
      </c>
      <c r="D150" s="247" t="s">
        <v>241</v>
      </c>
      <c r="E150" s="248" t="s">
        <v>781</v>
      </c>
      <c r="F150" s="249" t="s">
        <v>782</v>
      </c>
      <c r="G150" s="250" t="s">
        <v>282</v>
      </c>
      <c r="H150" s="251">
        <v>3.427</v>
      </c>
      <c r="I150" s="252"/>
      <c r="J150" s="253">
        <f>ROUND(I150*H150,2)</f>
        <v>0</v>
      </c>
      <c r="K150" s="249" t="s">
        <v>19</v>
      </c>
      <c r="L150" s="254"/>
      <c r="M150" s="255" t="s">
        <v>19</v>
      </c>
      <c r="N150" s="256" t="s">
        <v>41</v>
      </c>
      <c r="O150" s="37"/>
      <c r="P150" s="203">
        <f>O150*H150</f>
        <v>0</v>
      </c>
      <c r="Q150" s="203">
        <v>1</v>
      </c>
      <c r="R150" s="203">
        <f>Q150*H150</f>
        <v>3.427</v>
      </c>
      <c r="S150" s="203">
        <v>0</v>
      </c>
      <c r="T150" s="204">
        <f>S150*H150</f>
        <v>0</v>
      </c>
      <c r="AR150" s="19" t="s">
        <v>191</v>
      </c>
      <c r="AT150" s="19" t="s">
        <v>241</v>
      </c>
      <c r="AU150" s="19" t="s">
        <v>81</v>
      </c>
      <c r="AY150" s="19" t="s">
        <v>150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9" t="s">
        <v>74</v>
      </c>
      <c r="BK150" s="205">
        <f>ROUND(I150*H150,2)</f>
        <v>0</v>
      </c>
      <c r="BL150" s="19" t="s">
        <v>157</v>
      </c>
      <c r="BM150" s="19" t="s">
        <v>783</v>
      </c>
    </row>
    <row r="151" spans="2:65" s="13" customFormat="1" ht="13.5" x14ac:dyDescent="0.3">
      <c r="B151" s="218"/>
      <c r="C151" s="219"/>
      <c r="D151" s="208" t="s">
        <v>159</v>
      </c>
      <c r="E151" s="220" t="s">
        <v>19</v>
      </c>
      <c r="F151" s="221" t="s">
        <v>784</v>
      </c>
      <c r="G151" s="219"/>
      <c r="H151" s="222">
        <v>3.427</v>
      </c>
      <c r="I151" s="223"/>
      <c r="J151" s="219"/>
      <c r="K151" s="219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159</v>
      </c>
      <c r="AU151" s="228" t="s">
        <v>81</v>
      </c>
      <c r="AV151" s="13" t="s">
        <v>81</v>
      </c>
      <c r="AW151" s="13" t="s">
        <v>34</v>
      </c>
      <c r="AX151" s="13" t="s">
        <v>74</v>
      </c>
      <c r="AY151" s="228" t="s">
        <v>150</v>
      </c>
    </row>
    <row r="152" spans="2:65" s="11" customFormat="1" ht="29.85" customHeight="1" x14ac:dyDescent="0.3">
      <c r="B152" s="177"/>
      <c r="C152" s="178"/>
      <c r="D152" s="191" t="s">
        <v>69</v>
      </c>
      <c r="E152" s="192" t="s">
        <v>81</v>
      </c>
      <c r="F152" s="192" t="s">
        <v>785</v>
      </c>
      <c r="G152" s="178"/>
      <c r="H152" s="178"/>
      <c r="I152" s="181"/>
      <c r="J152" s="193">
        <f>BK152</f>
        <v>0</v>
      </c>
      <c r="K152" s="178"/>
      <c r="L152" s="183"/>
      <c r="M152" s="184"/>
      <c r="N152" s="185"/>
      <c r="O152" s="185"/>
      <c r="P152" s="186">
        <f>SUM(P153:P176)</f>
        <v>0</v>
      </c>
      <c r="Q152" s="185"/>
      <c r="R152" s="186">
        <f>SUM(R153:R176)</f>
        <v>24.281353760000002</v>
      </c>
      <c r="S152" s="185"/>
      <c r="T152" s="187">
        <f>SUM(T153:T176)</f>
        <v>0</v>
      </c>
      <c r="AR152" s="188" t="s">
        <v>74</v>
      </c>
      <c r="AT152" s="189" t="s">
        <v>69</v>
      </c>
      <c r="AU152" s="189" t="s">
        <v>74</v>
      </c>
      <c r="AY152" s="188" t="s">
        <v>150</v>
      </c>
      <c r="BK152" s="190">
        <f>SUM(BK153:BK176)</f>
        <v>0</v>
      </c>
    </row>
    <row r="153" spans="2:65" s="1" customFormat="1" ht="22.5" customHeight="1" x14ac:dyDescent="0.3">
      <c r="B153" s="36"/>
      <c r="C153" s="194" t="s">
        <v>260</v>
      </c>
      <c r="D153" s="194" t="s">
        <v>152</v>
      </c>
      <c r="E153" s="195" t="s">
        <v>786</v>
      </c>
      <c r="F153" s="196" t="s">
        <v>787</v>
      </c>
      <c r="G153" s="197" t="s">
        <v>727</v>
      </c>
      <c r="H153" s="198">
        <v>6.5030000000000001</v>
      </c>
      <c r="I153" s="199"/>
      <c r="J153" s="200">
        <f>ROUND(I153*H153,2)</f>
        <v>0</v>
      </c>
      <c r="K153" s="196" t="s">
        <v>19</v>
      </c>
      <c r="L153" s="56"/>
      <c r="M153" s="201" t="s">
        <v>19</v>
      </c>
      <c r="N153" s="202" t="s">
        <v>41</v>
      </c>
      <c r="O153" s="37"/>
      <c r="P153" s="203">
        <f>O153*H153</f>
        <v>0</v>
      </c>
      <c r="Q153" s="203">
        <v>2.4875600000000002</v>
      </c>
      <c r="R153" s="203">
        <f>Q153*H153</f>
        <v>16.176602680000002</v>
      </c>
      <c r="S153" s="203">
        <v>0</v>
      </c>
      <c r="T153" s="204">
        <f>S153*H153</f>
        <v>0</v>
      </c>
      <c r="AR153" s="19" t="s">
        <v>157</v>
      </c>
      <c r="AT153" s="19" t="s">
        <v>152</v>
      </c>
      <c r="AU153" s="19" t="s">
        <v>81</v>
      </c>
      <c r="AY153" s="19" t="s">
        <v>150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9" t="s">
        <v>74</v>
      </c>
      <c r="BK153" s="205">
        <f>ROUND(I153*H153,2)</f>
        <v>0</v>
      </c>
      <c r="BL153" s="19" t="s">
        <v>157</v>
      </c>
      <c r="BM153" s="19" t="s">
        <v>788</v>
      </c>
    </row>
    <row r="154" spans="2:65" s="12" customFormat="1" ht="13.5" x14ac:dyDescent="0.3">
      <c r="B154" s="206"/>
      <c r="C154" s="207"/>
      <c r="D154" s="208" t="s">
        <v>159</v>
      </c>
      <c r="E154" s="209" t="s">
        <v>19</v>
      </c>
      <c r="F154" s="210" t="s">
        <v>789</v>
      </c>
      <c r="G154" s="207"/>
      <c r="H154" s="211" t="s">
        <v>19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159</v>
      </c>
      <c r="AU154" s="217" t="s">
        <v>81</v>
      </c>
      <c r="AV154" s="12" t="s">
        <v>74</v>
      </c>
      <c r="AW154" s="12" t="s">
        <v>34</v>
      </c>
      <c r="AX154" s="12" t="s">
        <v>70</v>
      </c>
      <c r="AY154" s="217" t="s">
        <v>150</v>
      </c>
    </row>
    <row r="155" spans="2:65" s="13" customFormat="1" ht="13.5" x14ac:dyDescent="0.3">
      <c r="B155" s="218"/>
      <c r="C155" s="219"/>
      <c r="D155" s="208" t="s">
        <v>159</v>
      </c>
      <c r="E155" s="220" t="s">
        <v>19</v>
      </c>
      <c r="F155" s="221" t="s">
        <v>790</v>
      </c>
      <c r="G155" s="219"/>
      <c r="H155" s="222">
        <v>0.44400000000000001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159</v>
      </c>
      <c r="AU155" s="228" t="s">
        <v>81</v>
      </c>
      <c r="AV155" s="13" t="s">
        <v>81</v>
      </c>
      <c r="AW155" s="13" t="s">
        <v>34</v>
      </c>
      <c r="AX155" s="13" t="s">
        <v>70</v>
      </c>
      <c r="AY155" s="228" t="s">
        <v>150</v>
      </c>
    </row>
    <row r="156" spans="2:65" s="13" customFormat="1" ht="13.5" x14ac:dyDescent="0.3">
      <c r="B156" s="218"/>
      <c r="C156" s="219"/>
      <c r="D156" s="208" t="s">
        <v>159</v>
      </c>
      <c r="E156" s="220" t="s">
        <v>19</v>
      </c>
      <c r="F156" s="221" t="s">
        <v>791</v>
      </c>
      <c r="G156" s="219"/>
      <c r="H156" s="222">
        <v>5.835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159</v>
      </c>
      <c r="AU156" s="228" t="s">
        <v>81</v>
      </c>
      <c r="AV156" s="13" t="s">
        <v>81</v>
      </c>
      <c r="AW156" s="13" t="s">
        <v>34</v>
      </c>
      <c r="AX156" s="13" t="s">
        <v>70</v>
      </c>
      <c r="AY156" s="228" t="s">
        <v>150</v>
      </c>
    </row>
    <row r="157" spans="2:65" s="13" customFormat="1" ht="13.5" x14ac:dyDescent="0.3">
      <c r="B157" s="218"/>
      <c r="C157" s="219"/>
      <c r="D157" s="208" t="s">
        <v>159</v>
      </c>
      <c r="E157" s="220" t="s">
        <v>19</v>
      </c>
      <c r="F157" s="221" t="s">
        <v>792</v>
      </c>
      <c r="G157" s="219"/>
      <c r="H157" s="222">
        <v>0.224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159</v>
      </c>
      <c r="AU157" s="228" t="s">
        <v>81</v>
      </c>
      <c r="AV157" s="13" t="s">
        <v>81</v>
      </c>
      <c r="AW157" s="13" t="s">
        <v>34</v>
      </c>
      <c r="AX157" s="13" t="s">
        <v>70</v>
      </c>
      <c r="AY157" s="228" t="s">
        <v>150</v>
      </c>
    </row>
    <row r="158" spans="2:65" s="14" customFormat="1" ht="13.5" x14ac:dyDescent="0.3">
      <c r="B158" s="233"/>
      <c r="C158" s="234"/>
      <c r="D158" s="229" t="s">
        <v>159</v>
      </c>
      <c r="E158" s="235" t="s">
        <v>19</v>
      </c>
      <c r="F158" s="236" t="s">
        <v>177</v>
      </c>
      <c r="G158" s="234"/>
      <c r="H158" s="237">
        <v>6.5030000000000001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AT158" s="243" t="s">
        <v>159</v>
      </c>
      <c r="AU158" s="243" t="s">
        <v>81</v>
      </c>
      <c r="AV158" s="14" t="s">
        <v>157</v>
      </c>
      <c r="AW158" s="14" t="s">
        <v>34</v>
      </c>
      <c r="AX158" s="14" t="s">
        <v>74</v>
      </c>
      <c r="AY158" s="243" t="s">
        <v>150</v>
      </c>
    </row>
    <row r="159" spans="2:65" s="1" customFormat="1" ht="22.5" customHeight="1" x14ac:dyDescent="0.3">
      <c r="B159" s="36"/>
      <c r="C159" s="194" t="s">
        <v>265</v>
      </c>
      <c r="D159" s="194" t="s">
        <v>152</v>
      </c>
      <c r="E159" s="195" t="s">
        <v>793</v>
      </c>
      <c r="F159" s="196" t="s">
        <v>794</v>
      </c>
      <c r="G159" s="197" t="s">
        <v>282</v>
      </c>
      <c r="H159" s="198">
        <v>0.65</v>
      </c>
      <c r="I159" s="199"/>
      <c r="J159" s="200">
        <f>ROUND(I159*H159,2)</f>
        <v>0</v>
      </c>
      <c r="K159" s="196" t="s">
        <v>19</v>
      </c>
      <c r="L159" s="56"/>
      <c r="M159" s="201" t="s">
        <v>19</v>
      </c>
      <c r="N159" s="202" t="s">
        <v>41</v>
      </c>
      <c r="O159" s="37"/>
      <c r="P159" s="203">
        <f>O159*H159</f>
        <v>0</v>
      </c>
      <c r="Q159" s="203">
        <v>1.05871</v>
      </c>
      <c r="R159" s="203">
        <f>Q159*H159</f>
        <v>0.68816150000000009</v>
      </c>
      <c r="S159" s="203">
        <v>0</v>
      </c>
      <c r="T159" s="204">
        <f>S159*H159</f>
        <v>0</v>
      </c>
      <c r="AR159" s="19" t="s">
        <v>157</v>
      </c>
      <c r="AT159" s="19" t="s">
        <v>152</v>
      </c>
      <c r="AU159" s="19" t="s">
        <v>81</v>
      </c>
      <c r="AY159" s="19" t="s">
        <v>150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9" t="s">
        <v>74</v>
      </c>
      <c r="BK159" s="205">
        <f>ROUND(I159*H159,2)</f>
        <v>0</v>
      </c>
      <c r="BL159" s="19" t="s">
        <v>157</v>
      </c>
      <c r="BM159" s="19" t="s">
        <v>795</v>
      </c>
    </row>
    <row r="160" spans="2:65" s="12" customFormat="1" ht="13.5" x14ac:dyDescent="0.3">
      <c r="B160" s="206"/>
      <c r="C160" s="207"/>
      <c r="D160" s="208" t="s">
        <v>159</v>
      </c>
      <c r="E160" s="209" t="s">
        <v>19</v>
      </c>
      <c r="F160" s="210" t="s">
        <v>796</v>
      </c>
      <c r="G160" s="207"/>
      <c r="H160" s="211" t="s">
        <v>19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159</v>
      </c>
      <c r="AU160" s="217" t="s">
        <v>81</v>
      </c>
      <c r="AV160" s="12" t="s">
        <v>74</v>
      </c>
      <c r="AW160" s="12" t="s">
        <v>34</v>
      </c>
      <c r="AX160" s="12" t="s">
        <v>70</v>
      </c>
      <c r="AY160" s="217" t="s">
        <v>150</v>
      </c>
    </row>
    <row r="161" spans="2:65" s="13" customFormat="1" ht="13.5" x14ac:dyDescent="0.3">
      <c r="B161" s="218"/>
      <c r="C161" s="219"/>
      <c r="D161" s="229" t="s">
        <v>159</v>
      </c>
      <c r="E161" s="230" t="s">
        <v>19</v>
      </c>
      <c r="F161" s="231" t="s">
        <v>797</v>
      </c>
      <c r="G161" s="219"/>
      <c r="H161" s="232">
        <v>0.65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159</v>
      </c>
      <c r="AU161" s="228" t="s">
        <v>81</v>
      </c>
      <c r="AV161" s="13" t="s">
        <v>81</v>
      </c>
      <c r="AW161" s="13" t="s">
        <v>34</v>
      </c>
      <c r="AX161" s="13" t="s">
        <v>74</v>
      </c>
      <c r="AY161" s="228" t="s">
        <v>150</v>
      </c>
    </row>
    <row r="162" spans="2:65" s="1" customFormat="1" ht="22.5" customHeight="1" x14ac:dyDescent="0.3">
      <c r="B162" s="36"/>
      <c r="C162" s="194" t="s">
        <v>269</v>
      </c>
      <c r="D162" s="194" t="s">
        <v>152</v>
      </c>
      <c r="E162" s="195" t="s">
        <v>798</v>
      </c>
      <c r="F162" s="196" t="s">
        <v>799</v>
      </c>
      <c r="G162" s="197" t="s">
        <v>727</v>
      </c>
      <c r="H162" s="198">
        <v>3.2869999999999999</v>
      </c>
      <c r="I162" s="199"/>
      <c r="J162" s="200">
        <f>ROUND(I162*H162,2)</f>
        <v>0</v>
      </c>
      <c r="K162" s="196" t="s">
        <v>19</v>
      </c>
      <c r="L162" s="56"/>
      <c r="M162" s="201" t="s">
        <v>19</v>
      </c>
      <c r="N162" s="202" t="s">
        <v>41</v>
      </c>
      <c r="O162" s="37"/>
      <c r="P162" s="203">
        <f>O162*H162</f>
        <v>0</v>
      </c>
      <c r="Q162" s="203">
        <v>2.2563399999999998</v>
      </c>
      <c r="R162" s="203">
        <f>Q162*H162</f>
        <v>7.4165895799999992</v>
      </c>
      <c r="S162" s="203">
        <v>0</v>
      </c>
      <c r="T162" s="204">
        <f>S162*H162</f>
        <v>0</v>
      </c>
      <c r="AR162" s="19" t="s">
        <v>157</v>
      </c>
      <c r="AT162" s="19" t="s">
        <v>152</v>
      </c>
      <c r="AU162" s="19" t="s">
        <v>81</v>
      </c>
      <c r="AY162" s="19" t="s">
        <v>150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9" t="s">
        <v>74</v>
      </c>
      <c r="BK162" s="205">
        <f>ROUND(I162*H162,2)</f>
        <v>0</v>
      </c>
      <c r="BL162" s="19" t="s">
        <v>157</v>
      </c>
      <c r="BM162" s="19" t="s">
        <v>800</v>
      </c>
    </row>
    <row r="163" spans="2:65" s="12" customFormat="1" ht="13.5" x14ac:dyDescent="0.3">
      <c r="B163" s="206"/>
      <c r="C163" s="207"/>
      <c r="D163" s="208" t="s">
        <v>159</v>
      </c>
      <c r="E163" s="209" t="s">
        <v>19</v>
      </c>
      <c r="F163" s="210" t="s">
        <v>801</v>
      </c>
      <c r="G163" s="207"/>
      <c r="H163" s="211" t="s">
        <v>19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159</v>
      </c>
      <c r="AU163" s="217" t="s">
        <v>81</v>
      </c>
      <c r="AV163" s="12" t="s">
        <v>74</v>
      </c>
      <c r="AW163" s="12" t="s">
        <v>34</v>
      </c>
      <c r="AX163" s="12" t="s">
        <v>70</v>
      </c>
      <c r="AY163" s="217" t="s">
        <v>150</v>
      </c>
    </row>
    <row r="164" spans="2:65" s="13" customFormat="1" ht="13.5" x14ac:dyDescent="0.3">
      <c r="B164" s="218"/>
      <c r="C164" s="219"/>
      <c r="D164" s="208" t="s">
        <v>159</v>
      </c>
      <c r="E164" s="220" t="s">
        <v>19</v>
      </c>
      <c r="F164" s="221" t="s">
        <v>802</v>
      </c>
      <c r="G164" s="219"/>
      <c r="H164" s="222">
        <v>2.6440000000000001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159</v>
      </c>
      <c r="AU164" s="228" t="s">
        <v>81</v>
      </c>
      <c r="AV164" s="13" t="s">
        <v>81</v>
      </c>
      <c r="AW164" s="13" t="s">
        <v>34</v>
      </c>
      <c r="AX164" s="13" t="s">
        <v>70</v>
      </c>
      <c r="AY164" s="228" t="s">
        <v>150</v>
      </c>
    </row>
    <row r="165" spans="2:65" s="13" customFormat="1" ht="13.5" x14ac:dyDescent="0.3">
      <c r="B165" s="218"/>
      <c r="C165" s="219"/>
      <c r="D165" s="208" t="s">
        <v>159</v>
      </c>
      <c r="E165" s="220" t="s">
        <v>19</v>
      </c>
      <c r="F165" s="221" t="s">
        <v>803</v>
      </c>
      <c r="G165" s="219"/>
      <c r="H165" s="222">
        <v>0.502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159</v>
      </c>
      <c r="AU165" s="228" t="s">
        <v>81</v>
      </c>
      <c r="AV165" s="13" t="s">
        <v>81</v>
      </c>
      <c r="AW165" s="13" t="s">
        <v>34</v>
      </c>
      <c r="AX165" s="13" t="s">
        <v>70</v>
      </c>
      <c r="AY165" s="228" t="s">
        <v>150</v>
      </c>
    </row>
    <row r="166" spans="2:65" s="13" customFormat="1" ht="13.5" x14ac:dyDescent="0.3">
      <c r="B166" s="218"/>
      <c r="C166" s="219"/>
      <c r="D166" s="208" t="s">
        <v>159</v>
      </c>
      <c r="E166" s="220" t="s">
        <v>19</v>
      </c>
      <c r="F166" s="221" t="s">
        <v>804</v>
      </c>
      <c r="G166" s="219"/>
      <c r="H166" s="222">
        <v>0.14099999999999999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159</v>
      </c>
      <c r="AU166" s="228" t="s">
        <v>81</v>
      </c>
      <c r="AV166" s="13" t="s">
        <v>81</v>
      </c>
      <c r="AW166" s="13" t="s">
        <v>34</v>
      </c>
      <c r="AX166" s="13" t="s">
        <v>70</v>
      </c>
      <c r="AY166" s="228" t="s">
        <v>150</v>
      </c>
    </row>
    <row r="167" spans="2:65" s="14" customFormat="1" ht="13.5" x14ac:dyDescent="0.3">
      <c r="B167" s="233"/>
      <c r="C167" s="234"/>
      <c r="D167" s="229" t="s">
        <v>159</v>
      </c>
      <c r="E167" s="235" t="s">
        <v>19</v>
      </c>
      <c r="F167" s="236" t="s">
        <v>177</v>
      </c>
      <c r="G167" s="234"/>
      <c r="H167" s="237">
        <v>3.2869999999999999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AT167" s="243" t="s">
        <v>159</v>
      </c>
      <c r="AU167" s="243" t="s">
        <v>81</v>
      </c>
      <c r="AV167" s="14" t="s">
        <v>157</v>
      </c>
      <c r="AW167" s="14" t="s">
        <v>34</v>
      </c>
      <c r="AX167" s="14" t="s">
        <v>74</v>
      </c>
      <c r="AY167" s="243" t="s">
        <v>150</v>
      </c>
    </row>
    <row r="168" spans="2:65" s="1" customFormat="1" ht="31.5" customHeight="1" x14ac:dyDescent="0.3">
      <c r="B168" s="36"/>
      <c r="C168" s="194" t="s">
        <v>7</v>
      </c>
      <c r="D168" s="194" t="s">
        <v>152</v>
      </c>
      <c r="E168" s="195" t="s">
        <v>805</v>
      </c>
      <c r="F168" s="196" t="s">
        <v>806</v>
      </c>
      <c r="G168" s="197" t="s">
        <v>206</v>
      </c>
      <c r="H168" s="198">
        <v>1</v>
      </c>
      <c r="I168" s="199"/>
      <c r="J168" s="200">
        <f>ROUND(I168*H168,2)</f>
        <v>0</v>
      </c>
      <c r="K168" s="196" t="s">
        <v>19</v>
      </c>
      <c r="L168" s="56"/>
      <c r="M168" s="201" t="s">
        <v>19</v>
      </c>
      <c r="N168" s="202" t="s">
        <v>41</v>
      </c>
      <c r="O168" s="37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AR168" s="19" t="s">
        <v>157</v>
      </c>
      <c r="AT168" s="19" t="s">
        <v>152</v>
      </c>
      <c r="AU168" s="19" t="s">
        <v>81</v>
      </c>
      <c r="AY168" s="19" t="s">
        <v>150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9" t="s">
        <v>74</v>
      </c>
      <c r="BK168" s="205">
        <f>ROUND(I168*H168,2)</f>
        <v>0</v>
      </c>
      <c r="BL168" s="19" t="s">
        <v>157</v>
      </c>
      <c r="BM168" s="19" t="s">
        <v>807</v>
      </c>
    </row>
    <row r="169" spans="2:65" s="12" customFormat="1" ht="13.5" x14ac:dyDescent="0.3">
      <c r="B169" s="206"/>
      <c r="C169" s="207"/>
      <c r="D169" s="208" t="s">
        <v>159</v>
      </c>
      <c r="E169" s="209" t="s">
        <v>19</v>
      </c>
      <c r="F169" s="210" t="s">
        <v>738</v>
      </c>
      <c r="G169" s="207"/>
      <c r="H169" s="211" t="s">
        <v>19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159</v>
      </c>
      <c r="AU169" s="217" t="s">
        <v>81</v>
      </c>
      <c r="AV169" s="12" t="s">
        <v>74</v>
      </c>
      <c r="AW169" s="12" t="s">
        <v>34</v>
      </c>
      <c r="AX169" s="12" t="s">
        <v>70</v>
      </c>
      <c r="AY169" s="217" t="s">
        <v>150</v>
      </c>
    </row>
    <row r="170" spans="2:65" s="13" customFormat="1" ht="13.5" x14ac:dyDescent="0.3">
      <c r="B170" s="218"/>
      <c r="C170" s="219"/>
      <c r="D170" s="229" t="s">
        <v>159</v>
      </c>
      <c r="E170" s="230" t="s">
        <v>19</v>
      </c>
      <c r="F170" s="231" t="s">
        <v>74</v>
      </c>
      <c r="G170" s="219"/>
      <c r="H170" s="232">
        <v>1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159</v>
      </c>
      <c r="AU170" s="228" t="s">
        <v>81</v>
      </c>
      <c r="AV170" s="13" t="s">
        <v>81</v>
      </c>
      <c r="AW170" s="13" t="s">
        <v>34</v>
      </c>
      <c r="AX170" s="13" t="s">
        <v>74</v>
      </c>
      <c r="AY170" s="228" t="s">
        <v>150</v>
      </c>
    </row>
    <row r="171" spans="2:65" s="1" customFormat="1" ht="22.5" customHeight="1" x14ac:dyDescent="0.3">
      <c r="B171" s="36"/>
      <c r="C171" s="194" t="s">
        <v>279</v>
      </c>
      <c r="D171" s="194" t="s">
        <v>152</v>
      </c>
      <c r="E171" s="195" t="s">
        <v>808</v>
      </c>
      <c r="F171" s="196" t="s">
        <v>809</v>
      </c>
      <c r="G171" s="197" t="s">
        <v>206</v>
      </c>
      <c r="H171" s="198">
        <v>1</v>
      </c>
      <c r="I171" s="199"/>
      <c r="J171" s="200">
        <f>ROUND(I171*H171,2)</f>
        <v>0</v>
      </c>
      <c r="K171" s="196" t="s">
        <v>19</v>
      </c>
      <c r="L171" s="56"/>
      <c r="M171" s="201" t="s">
        <v>19</v>
      </c>
      <c r="N171" s="202" t="s">
        <v>41</v>
      </c>
      <c r="O171" s="37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AR171" s="19" t="s">
        <v>157</v>
      </c>
      <c r="AT171" s="19" t="s">
        <v>152</v>
      </c>
      <c r="AU171" s="19" t="s">
        <v>81</v>
      </c>
      <c r="AY171" s="19" t="s">
        <v>150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9" t="s">
        <v>74</v>
      </c>
      <c r="BK171" s="205">
        <f>ROUND(I171*H171,2)</f>
        <v>0</v>
      </c>
      <c r="BL171" s="19" t="s">
        <v>157</v>
      </c>
      <c r="BM171" s="19" t="s">
        <v>810</v>
      </c>
    </row>
    <row r="172" spans="2:65" s="12" customFormat="1" ht="13.5" x14ac:dyDescent="0.3">
      <c r="B172" s="206"/>
      <c r="C172" s="207"/>
      <c r="D172" s="208" t="s">
        <v>159</v>
      </c>
      <c r="E172" s="209" t="s">
        <v>19</v>
      </c>
      <c r="F172" s="210" t="s">
        <v>738</v>
      </c>
      <c r="G172" s="207"/>
      <c r="H172" s="211" t="s">
        <v>19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159</v>
      </c>
      <c r="AU172" s="217" t="s">
        <v>81</v>
      </c>
      <c r="AV172" s="12" t="s">
        <v>74</v>
      </c>
      <c r="AW172" s="12" t="s">
        <v>34</v>
      </c>
      <c r="AX172" s="12" t="s">
        <v>70</v>
      </c>
      <c r="AY172" s="217" t="s">
        <v>150</v>
      </c>
    </row>
    <row r="173" spans="2:65" s="13" customFormat="1" ht="13.5" x14ac:dyDescent="0.3">
      <c r="B173" s="218"/>
      <c r="C173" s="219"/>
      <c r="D173" s="229" t="s">
        <v>159</v>
      </c>
      <c r="E173" s="230" t="s">
        <v>19</v>
      </c>
      <c r="F173" s="231" t="s">
        <v>74</v>
      </c>
      <c r="G173" s="219"/>
      <c r="H173" s="232">
        <v>1</v>
      </c>
      <c r="I173" s="223"/>
      <c r="J173" s="219"/>
      <c r="K173" s="219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159</v>
      </c>
      <c r="AU173" s="228" t="s">
        <v>81</v>
      </c>
      <c r="AV173" s="13" t="s">
        <v>81</v>
      </c>
      <c r="AW173" s="13" t="s">
        <v>34</v>
      </c>
      <c r="AX173" s="13" t="s">
        <v>74</v>
      </c>
      <c r="AY173" s="228" t="s">
        <v>150</v>
      </c>
    </row>
    <row r="174" spans="2:65" s="1" customFormat="1" ht="22.5" customHeight="1" x14ac:dyDescent="0.3">
      <c r="B174" s="36"/>
      <c r="C174" s="194" t="s">
        <v>284</v>
      </c>
      <c r="D174" s="194" t="s">
        <v>152</v>
      </c>
      <c r="E174" s="195" t="s">
        <v>811</v>
      </c>
      <c r="F174" s="196" t="s">
        <v>812</v>
      </c>
      <c r="G174" s="197" t="s">
        <v>206</v>
      </c>
      <c r="H174" s="198">
        <v>1</v>
      </c>
      <c r="I174" s="199"/>
      <c r="J174" s="200">
        <f>ROUND(I174*H174,2)</f>
        <v>0</v>
      </c>
      <c r="K174" s="196" t="s">
        <v>19</v>
      </c>
      <c r="L174" s="56"/>
      <c r="M174" s="201" t="s">
        <v>19</v>
      </c>
      <c r="N174" s="202" t="s">
        <v>41</v>
      </c>
      <c r="O174" s="37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AR174" s="19" t="s">
        <v>157</v>
      </c>
      <c r="AT174" s="19" t="s">
        <v>152</v>
      </c>
      <c r="AU174" s="19" t="s">
        <v>81</v>
      </c>
      <c r="AY174" s="19" t="s">
        <v>150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9" t="s">
        <v>74</v>
      </c>
      <c r="BK174" s="205">
        <f>ROUND(I174*H174,2)</f>
        <v>0</v>
      </c>
      <c r="BL174" s="19" t="s">
        <v>157</v>
      </c>
      <c r="BM174" s="19" t="s">
        <v>813</v>
      </c>
    </row>
    <row r="175" spans="2:65" s="12" customFormat="1" ht="13.5" x14ac:dyDescent="0.3">
      <c r="B175" s="206"/>
      <c r="C175" s="207"/>
      <c r="D175" s="208" t="s">
        <v>159</v>
      </c>
      <c r="E175" s="209" t="s">
        <v>19</v>
      </c>
      <c r="F175" s="210" t="s">
        <v>814</v>
      </c>
      <c r="G175" s="207"/>
      <c r="H175" s="211" t="s">
        <v>19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159</v>
      </c>
      <c r="AU175" s="217" t="s">
        <v>81</v>
      </c>
      <c r="AV175" s="12" t="s">
        <v>74</v>
      </c>
      <c r="AW175" s="12" t="s">
        <v>34</v>
      </c>
      <c r="AX175" s="12" t="s">
        <v>70</v>
      </c>
      <c r="AY175" s="217" t="s">
        <v>150</v>
      </c>
    </row>
    <row r="176" spans="2:65" s="13" customFormat="1" ht="13.5" x14ac:dyDescent="0.3">
      <c r="B176" s="218"/>
      <c r="C176" s="219"/>
      <c r="D176" s="208" t="s">
        <v>159</v>
      </c>
      <c r="E176" s="220" t="s">
        <v>19</v>
      </c>
      <c r="F176" s="221" t="s">
        <v>74</v>
      </c>
      <c r="G176" s="219"/>
      <c r="H176" s="222">
        <v>1</v>
      </c>
      <c r="I176" s="223"/>
      <c r="J176" s="219"/>
      <c r="K176" s="219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159</v>
      </c>
      <c r="AU176" s="228" t="s">
        <v>81</v>
      </c>
      <c r="AV176" s="13" t="s">
        <v>81</v>
      </c>
      <c r="AW176" s="13" t="s">
        <v>34</v>
      </c>
      <c r="AX176" s="13" t="s">
        <v>74</v>
      </c>
      <c r="AY176" s="228" t="s">
        <v>150</v>
      </c>
    </row>
    <row r="177" spans="2:65" s="11" customFormat="1" ht="29.85" customHeight="1" x14ac:dyDescent="0.3">
      <c r="B177" s="177"/>
      <c r="C177" s="178"/>
      <c r="D177" s="191" t="s">
        <v>69</v>
      </c>
      <c r="E177" s="192" t="s">
        <v>85</v>
      </c>
      <c r="F177" s="192" t="s">
        <v>815</v>
      </c>
      <c r="G177" s="178"/>
      <c r="H177" s="178"/>
      <c r="I177" s="181"/>
      <c r="J177" s="193">
        <f>BK177</f>
        <v>0</v>
      </c>
      <c r="K177" s="178"/>
      <c r="L177" s="183"/>
      <c r="M177" s="184"/>
      <c r="N177" s="185"/>
      <c r="O177" s="185"/>
      <c r="P177" s="186">
        <f>SUM(P178:P190)</f>
        <v>0</v>
      </c>
      <c r="Q177" s="185"/>
      <c r="R177" s="186">
        <f>SUM(R178:R190)</f>
        <v>9.1745484999999984</v>
      </c>
      <c r="S177" s="185"/>
      <c r="T177" s="187">
        <f>SUM(T178:T190)</f>
        <v>0</v>
      </c>
      <c r="AR177" s="188" t="s">
        <v>74</v>
      </c>
      <c r="AT177" s="189" t="s">
        <v>69</v>
      </c>
      <c r="AU177" s="189" t="s">
        <v>74</v>
      </c>
      <c r="AY177" s="188" t="s">
        <v>150</v>
      </c>
      <c r="BK177" s="190">
        <f>SUM(BK178:BK190)</f>
        <v>0</v>
      </c>
    </row>
    <row r="178" spans="2:65" s="1" customFormat="1" ht="31.5" customHeight="1" x14ac:dyDescent="0.3">
      <c r="B178" s="36"/>
      <c r="C178" s="194" t="s">
        <v>288</v>
      </c>
      <c r="D178" s="194" t="s">
        <v>152</v>
      </c>
      <c r="E178" s="195" t="s">
        <v>816</v>
      </c>
      <c r="F178" s="196" t="s">
        <v>817</v>
      </c>
      <c r="G178" s="197" t="s">
        <v>727</v>
      </c>
      <c r="H178" s="198">
        <v>2.34</v>
      </c>
      <c r="I178" s="199"/>
      <c r="J178" s="200">
        <f>ROUND(I178*H178,2)</f>
        <v>0</v>
      </c>
      <c r="K178" s="196" t="s">
        <v>19</v>
      </c>
      <c r="L178" s="56"/>
      <c r="M178" s="201" t="s">
        <v>19</v>
      </c>
      <c r="N178" s="202" t="s">
        <v>41</v>
      </c>
      <c r="O178" s="37"/>
      <c r="P178" s="203">
        <f>O178*H178</f>
        <v>0</v>
      </c>
      <c r="Q178" s="203">
        <v>3.5246</v>
      </c>
      <c r="R178" s="203">
        <f>Q178*H178</f>
        <v>8.2475639999999988</v>
      </c>
      <c r="S178" s="203">
        <v>0</v>
      </c>
      <c r="T178" s="204">
        <f>S178*H178</f>
        <v>0</v>
      </c>
      <c r="AR178" s="19" t="s">
        <v>157</v>
      </c>
      <c r="AT178" s="19" t="s">
        <v>152</v>
      </c>
      <c r="AU178" s="19" t="s">
        <v>81</v>
      </c>
      <c r="AY178" s="19" t="s">
        <v>150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9" t="s">
        <v>74</v>
      </c>
      <c r="BK178" s="205">
        <f>ROUND(I178*H178,2)</f>
        <v>0</v>
      </c>
      <c r="BL178" s="19" t="s">
        <v>157</v>
      </c>
      <c r="BM178" s="19" t="s">
        <v>818</v>
      </c>
    </row>
    <row r="179" spans="2:65" s="12" customFormat="1" ht="13.5" x14ac:dyDescent="0.3">
      <c r="B179" s="206"/>
      <c r="C179" s="207"/>
      <c r="D179" s="208" t="s">
        <v>159</v>
      </c>
      <c r="E179" s="209" t="s">
        <v>19</v>
      </c>
      <c r="F179" s="210" t="s">
        <v>819</v>
      </c>
      <c r="G179" s="207"/>
      <c r="H179" s="211" t="s">
        <v>19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159</v>
      </c>
      <c r="AU179" s="217" t="s">
        <v>81</v>
      </c>
      <c r="AV179" s="12" t="s">
        <v>74</v>
      </c>
      <c r="AW179" s="12" t="s">
        <v>34</v>
      </c>
      <c r="AX179" s="12" t="s">
        <v>70</v>
      </c>
      <c r="AY179" s="217" t="s">
        <v>150</v>
      </c>
    </row>
    <row r="180" spans="2:65" s="13" customFormat="1" ht="13.5" x14ac:dyDescent="0.3">
      <c r="B180" s="218"/>
      <c r="C180" s="219"/>
      <c r="D180" s="229" t="s">
        <v>159</v>
      </c>
      <c r="E180" s="230" t="s">
        <v>19</v>
      </c>
      <c r="F180" s="231" t="s">
        <v>820</v>
      </c>
      <c r="G180" s="219"/>
      <c r="H180" s="232">
        <v>2.34</v>
      </c>
      <c r="I180" s="223"/>
      <c r="J180" s="219"/>
      <c r="K180" s="219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159</v>
      </c>
      <c r="AU180" s="228" t="s">
        <v>81</v>
      </c>
      <c r="AV180" s="13" t="s">
        <v>81</v>
      </c>
      <c r="AW180" s="13" t="s">
        <v>34</v>
      </c>
      <c r="AX180" s="13" t="s">
        <v>74</v>
      </c>
      <c r="AY180" s="228" t="s">
        <v>150</v>
      </c>
    </row>
    <row r="181" spans="2:65" s="1" customFormat="1" ht="22.5" customHeight="1" x14ac:dyDescent="0.3">
      <c r="B181" s="36"/>
      <c r="C181" s="194" t="s">
        <v>293</v>
      </c>
      <c r="D181" s="194" t="s">
        <v>152</v>
      </c>
      <c r="E181" s="195" t="s">
        <v>821</v>
      </c>
      <c r="F181" s="196" t="s">
        <v>822</v>
      </c>
      <c r="G181" s="197" t="s">
        <v>166</v>
      </c>
      <c r="H181" s="198">
        <v>0.88</v>
      </c>
      <c r="I181" s="199"/>
      <c r="J181" s="200">
        <f>ROUND(I181*H181,2)</f>
        <v>0</v>
      </c>
      <c r="K181" s="196" t="s">
        <v>19</v>
      </c>
      <c r="L181" s="56"/>
      <c r="M181" s="201" t="s">
        <v>19</v>
      </c>
      <c r="N181" s="202" t="s">
        <v>41</v>
      </c>
      <c r="O181" s="37"/>
      <c r="P181" s="203">
        <f>O181*H181</f>
        <v>0</v>
      </c>
      <c r="Q181" s="203">
        <v>1.8699999999999999E-3</v>
      </c>
      <c r="R181" s="203">
        <f>Q181*H181</f>
        <v>1.6455999999999999E-3</v>
      </c>
      <c r="S181" s="203">
        <v>0</v>
      </c>
      <c r="T181" s="204">
        <f>S181*H181</f>
        <v>0</v>
      </c>
      <c r="AR181" s="19" t="s">
        <v>157</v>
      </c>
      <c r="AT181" s="19" t="s">
        <v>152</v>
      </c>
      <c r="AU181" s="19" t="s">
        <v>81</v>
      </c>
      <c r="AY181" s="19" t="s">
        <v>150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9" t="s">
        <v>74</v>
      </c>
      <c r="BK181" s="205">
        <f>ROUND(I181*H181,2)</f>
        <v>0</v>
      </c>
      <c r="BL181" s="19" t="s">
        <v>157</v>
      </c>
      <c r="BM181" s="19" t="s">
        <v>823</v>
      </c>
    </row>
    <row r="182" spans="2:65" s="12" customFormat="1" ht="13.5" x14ac:dyDescent="0.3">
      <c r="B182" s="206"/>
      <c r="C182" s="207"/>
      <c r="D182" s="208" t="s">
        <v>159</v>
      </c>
      <c r="E182" s="209" t="s">
        <v>19</v>
      </c>
      <c r="F182" s="210" t="s">
        <v>819</v>
      </c>
      <c r="G182" s="207"/>
      <c r="H182" s="211" t="s">
        <v>19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159</v>
      </c>
      <c r="AU182" s="217" t="s">
        <v>81</v>
      </c>
      <c r="AV182" s="12" t="s">
        <v>74</v>
      </c>
      <c r="AW182" s="12" t="s">
        <v>34</v>
      </c>
      <c r="AX182" s="12" t="s">
        <v>70</v>
      </c>
      <c r="AY182" s="217" t="s">
        <v>150</v>
      </c>
    </row>
    <row r="183" spans="2:65" s="13" customFormat="1" ht="13.5" x14ac:dyDescent="0.3">
      <c r="B183" s="218"/>
      <c r="C183" s="219"/>
      <c r="D183" s="229" t="s">
        <v>159</v>
      </c>
      <c r="E183" s="230" t="s">
        <v>19</v>
      </c>
      <c r="F183" s="231" t="s">
        <v>824</v>
      </c>
      <c r="G183" s="219"/>
      <c r="H183" s="232">
        <v>0.88</v>
      </c>
      <c r="I183" s="223"/>
      <c r="J183" s="219"/>
      <c r="K183" s="219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159</v>
      </c>
      <c r="AU183" s="228" t="s">
        <v>81</v>
      </c>
      <c r="AV183" s="13" t="s">
        <v>81</v>
      </c>
      <c r="AW183" s="13" t="s">
        <v>34</v>
      </c>
      <c r="AX183" s="13" t="s">
        <v>74</v>
      </c>
      <c r="AY183" s="228" t="s">
        <v>150</v>
      </c>
    </row>
    <row r="184" spans="2:65" s="1" customFormat="1" ht="22.5" customHeight="1" x14ac:dyDescent="0.3">
      <c r="B184" s="36"/>
      <c r="C184" s="194" t="s">
        <v>299</v>
      </c>
      <c r="D184" s="194" t="s">
        <v>152</v>
      </c>
      <c r="E184" s="195" t="s">
        <v>825</v>
      </c>
      <c r="F184" s="196" t="s">
        <v>826</v>
      </c>
      <c r="G184" s="197" t="s">
        <v>166</v>
      </c>
      <c r="H184" s="198">
        <v>0.88</v>
      </c>
      <c r="I184" s="199"/>
      <c r="J184" s="200">
        <f>ROUND(I184*H184,2)</f>
        <v>0</v>
      </c>
      <c r="K184" s="196" t="s">
        <v>19</v>
      </c>
      <c r="L184" s="56"/>
      <c r="M184" s="201" t="s">
        <v>19</v>
      </c>
      <c r="N184" s="202" t="s">
        <v>41</v>
      </c>
      <c r="O184" s="37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AR184" s="19" t="s">
        <v>157</v>
      </c>
      <c r="AT184" s="19" t="s">
        <v>152</v>
      </c>
      <c r="AU184" s="19" t="s">
        <v>81</v>
      </c>
      <c r="AY184" s="19" t="s">
        <v>150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9" t="s">
        <v>74</v>
      </c>
      <c r="BK184" s="205">
        <f>ROUND(I184*H184,2)</f>
        <v>0</v>
      </c>
      <c r="BL184" s="19" t="s">
        <v>157</v>
      </c>
      <c r="BM184" s="19" t="s">
        <v>827</v>
      </c>
    </row>
    <row r="185" spans="2:65" s="13" customFormat="1" ht="13.5" x14ac:dyDescent="0.3">
      <c r="B185" s="218"/>
      <c r="C185" s="219"/>
      <c r="D185" s="229" t="s">
        <v>159</v>
      </c>
      <c r="E185" s="230" t="s">
        <v>19</v>
      </c>
      <c r="F185" s="231" t="s">
        <v>828</v>
      </c>
      <c r="G185" s="219"/>
      <c r="H185" s="232">
        <v>0.88</v>
      </c>
      <c r="I185" s="223"/>
      <c r="J185" s="219"/>
      <c r="K185" s="219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159</v>
      </c>
      <c r="AU185" s="228" t="s">
        <v>81</v>
      </c>
      <c r="AV185" s="13" t="s">
        <v>81</v>
      </c>
      <c r="AW185" s="13" t="s">
        <v>34</v>
      </c>
      <c r="AX185" s="13" t="s">
        <v>74</v>
      </c>
      <c r="AY185" s="228" t="s">
        <v>150</v>
      </c>
    </row>
    <row r="186" spans="2:65" s="1" customFormat="1" ht="22.5" customHeight="1" x14ac:dyDescent="0.3">
      <c r="B186" s="36"/>
      <c r="C186" s="194" t="s">
        <v>307</v>
      </c>
      <c r="D186" s="194" t="s">
        <v>152</v>
      </c>
      <c r="E186" s="195" t="s">
        <v>829</v>
      </c>
      <c r="F186" s="196" t="s">
        <v>830</v>
      </c>
      <c r="G186" s="197" t="s">
        <v>282</v>
      </c>
      <c r="H186" s="198">
        <v>8.5000000000000006E-2</v>
      </c>
      <c r="I186" s="199"/>
      <c r="J186" s="200">
        <f>ROUND(I186*H186,2)</f>
        <v>0</v>
      </c>
      <c r="K186" s="196" t="s">
        <v>19</v>
      </c>
      <c r="L186" s="56"/>
      <c r="M186" s="201" t="s">
        <v>19</v>
      </c>
      <c r="N186" s="202" t="s">
        <v>41</v>
      </c>
      <c r="O186" s="37"/>
      <c r="P186" s="203">
        <f>O186*H186</f>
        <v>0</v>
      </c>
      <c r="Q186" s="203">
        <v>1.0530600000000001</v>
      </c>
      <c r="R186" s="203">
        <f>Q186*H186</f>
        <v>8.9510100000000009E-2</v>
      </c>
      <c r="S186" s="203">
        <v>0</v>
      </c>
      <c r="T186" s="204">
        <f>S186*H186</f>
        <v>0</v>
      </c>
      <c r="AR186" s="19" t="s">
        <v>157</v>
      </c>
      <c r="AT186" s="19" t="s">
        <v>152</v>
      </c>
      <c r="AU186" s="19" t="s">
        <v>81</v>
      </c>
      <c r="AY186" s="19" t="s">
        <v>150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9" t="s">
        <v>74</v>
      </c>
      <c r="BK186" s="205">
        <f>ROUND(I186*H186,2)</f>
        <v>0</v>
      </c>
      <c r="BL186" s="19" t="s">
        <v>157</v>
      </c>
      <c r="BM186" s="19" t="s">
        <v>831</v>
      </c>
    </row>
    <row r="187" spans="2:65" s="13" customFormat="1" ht="13.5" x14ac:dyDescent="0.3">
      <c r="B187" s="218"/>
      <c r="C187" s="219"/>
      <c r="D187" s="229" t="s">
        <v>159</v>
      </c>
      <c r="E187" s="230" t="s">
        <v>19</v>
      </c>
      <c r="F187" s="231" t="s">
        <v>832</v>
      </c>
      <c r="G187" s="219"/>
      <c r="H187" s="232">
        <v>8.5000000000000006E-2</v>
      </c>
      <c r="I187" s="223"/>
      <c r="J187" s="219"/>
      <c r="K187" s="219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159</v>
      </c>
      <c r="AU187" s="228" t="s">
        <v>81</v>
      </c>
      <c r="AV187" s="13" t="s">
        <v>81</v>
      </c>
      <c r="AW187" s="13" t="s">
        <v>34</v>
      </c>
      <c r="AX187" s="13" t="s">
        <v>74</v>
      </c>
      <c r="AY187" s="228" t="s">
        <v>150</v>
      </c>
    </row>
    <row r="188" spans="2:65" s="1" customFormat="1" ht="31.5" customHeight="1" x14ac:dyDescent="0.3">
      <c r="B188" s="36"/>
      <c r="C188" s="194" t="s">
        <v>313</v>
      </c>
      <c r="D188" s="194" t="s">
        <v>152</v>
      </c>
      <c r="E188" s="195" t="s">
        <v>833</v>
      </c>
      <c r="F188" s="196" t="s">
        <v>834</v>
      </c>
      <c r="G188" s="197" t="s">
        <v>727</v>
      </c>
      <c r="H188" s="198">
        <v>0.34</v>
      </c>
      <c r="I188" s="199"/>
      <c r="J188" s="200">
        <f>ROUND(I188*H188,2)</f>
        <v>0</v>
      </c>
      <c r="K188" s="196" t="s">
        <v>19</v>
      </c>
      <c r="L188" s="56"/>
      <c r="M188" s="201" t="s">
        <v>19</v>
      </c>
      <c r="N188" s="202" t="s">
        <v>41</v>
      </c>
      <c r="O188" s="37"/>
      <c r="P188" s="203">
        <f>O188*H188</f>
        <v>0</v>
      </c>
      <c r="Q188" s="203">
        <v>2.4583200000000001</v>
      </c>
      <c r="R188" s="203">
        <f>Q188*H188</f>
        <v>0.83582880000000004</v>
      </c>
      <c r="S188" s="203">
        <v>0</v>
      </c>
      <c r="T188" s="204">
        <f>S188*H188</f>
        <v>0</v>
      </c>
      <c r="AR188" s="19" t="s">
        <v>157</v>
      </c>
      <c r="AT188" s="19" t="s">
        <v>152</v>
      </c>
      <c r="AU188" s="19" t="s">
        <v>81</v>
      </c>
      <c r="AY188" s="19" t="s">
        <v>150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9" t="s">
        <v>74</v>
      </c>
      <c r="BK188" s="205">
        <f>ROUND(I188*H188,2)</f>
        <v>0</v>
      </c>
      <c r="BL188" s="19" t="s">
        <v>157</v>
      </c>
      <c r="BM188" s="19" t="s">
        <v>835</v>
      </c>
    </row>
    <row r="189" spans="2:65" s="12" customFormat="1" ht="13.5" x14ac:dyDescent="0.3">
      <c r="B189" s="206"/>
      <c r="C189" s="207"/>
      <c r="D189" s="208" t="s">
        <v>159</v>
      </c>
      <c r="E189" s="209" t="s">
        <v>19</v>
      </c>
      <c r="F189" s="210" t="s">
        <v>836</v>
      </c>
      <c r="G189" s="207"/>
      <c r="H189" s="211" t="s">
        <v>19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159</v>
      </c>
      <c r="AU189" s="217" t="s">
        <v>81</v>
      </c>
      <c r="AV189" s="12" t="s">
        <v>74</v>
      </c>
      <c r="AW189" s="12" t="s">
        <v>34</v>
      </c>
      <c r="AX189" s="12" t="s">
        <v>70</v>
      </c>
      <c r="AY189" s="217" t="s">
        <v>150</v>
      </c>
    </row>
    <row r="190" spans="2:65" s="13" customFormat="1" ht="13.5" x14ac:dyDescent="0.3">
      <c r="B190" s="218"/>
      <c r="C190" s="219"/>
      <c r="D190" s="208" t="s">
        <v>159</v>
      </c>
      <c r="E190" s="220" t="s">
        <v>19</v>
      </c>
      <c r="F190" s="221" t="s">
        <v>837</v>
      </c>
      <c r="G190" s="219"/>
      <c r="H190" s="222">
        <v>0.34</v>
      </c>
      <c r="I190" s="223"/>
      <c r="J190" s="219"/>
      <c r="K190" s="219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159</v>
      </c>
      <c r="AU190" s="228" t="s">
        <v>81</v>
      </c>
      <c r="AV190" s="13" t="s">
        <v>81</v>
      </c>
      <c r="AW190" s="13" t="s">
        <v>34</v>
      </c>
      <c r="AX190" s="13" t="s">
        <v>74</v>
      </c>
      <c r="AY190" s="228" t="s">
        <v>150</v>
      </c>
    </row>
    <row r="191" spans="2:65" s="11" customFormat="1" ht="29.85" customHeight="1" x14ac:dyDescent="0.3">
      <c r="B191" s="177"/>
      <c r="C191" s="178"/>
      <c r="D191" s="191" t="s">
        <v>69</v>
      </c>
      <c r="E191" s="192" t="s">
        <v>157</v>
      </c>
      <c r="F191" s="192" t="s">
        <v>838</v>
      </c>
      <c r="G191" s="178"/>
      <c r="H191" s="178"/>
      <c r="I191" s="181"/>
      <c r="J191" s="193">
        <f>BK191</f>
        <v>0</v>
      </c>
      <c r="K191" s="178"/>
      <c r="L191" s="183"/>
      <c r="M191" s="184"/>
      <c r="N191" s="185"/>
      <c r="O191" s="185"/>
      <c r="P191" s="186">
        <f>SUM(P192:P206)</f>
        <v>0</v>
      </c>
      <c r="Q191" s="185"/>
      <c r="R191" s="186">
        <f>SUM(R192:R206)</f>
        <v>8.5354351600000005</v>
      </c>
      <c r="S191" s="185"/>
      <c r="T191" s="187">
        <f>SUM(T192:T206)</f>
        <v>0</v>
      </c>
      <c r="AR191" s="188" t="s">
        <v>74</v>
      </c>
      <c r="AT191" s="189" t="s">
        <v>69</v>
      </c>
      <c r="AU191" s="189" t="s">
        <v>74</v>
      </c>
      <c r="AY191" s="188" t="s">
        <v>150</v>
      </c>
      <c r="BK191" s="190">
        <f>SUM(BK192:BK206)</f>
        <v>0</v>
      </c>
    </row>
    <row r="192" spans="2:65" s="1" customFormat="1" ht="31.5" customHeight="1" x14ac:dyDescent="0.3">
      <c r="B192" s="36"/>
      <c r="C192" s="194" t="s">
        <v>319</v>
      </c>
      <c r="D192" s="194" t="s">
        <v>152</v>
      </c>
      <c r="E192" s="195" t="s">
        <v>839</v>
      </c>
      <c r="F192" s="196" t="s">
        <v>840</v>
      </c>
      <c r="G192" s="197" t="s">
        <v>727</v>
      </c>
      <c r="H192" s="198">
        <v>3.32</v>
      </c>
      <c r="I192" s="199"/>
      <c r="J192" s="200">
        <f>ROUND(I192*H192,2)</f>
        <v>0</v>
      </c>
      <c r="K192" s="196" t="s">
        <v>19</v>
      </c>
      <c r="L192" s="56"/>
      <c r="M192" s="201" t="s">
        <v>19</v>
      </c>
      <c r="N192" s="202" t="s">
        <v>41</v>
      </c>
      <c r="O192" s="37"/>
      <c r="P192" s="203">
        <f>O192*H192</f>
        <v>0</v>
      </c>
      <c r="Q192" s="203">
        <v>2.4533700000000001</v>
      </c>
      <c r="R192" s="203">
        <f>Q192*H192</f>
        <v>8.1451884000000003</v>
      </c>
      <c r="S192" s="203">
        <v>0</v>
      </c>
      <c r="T192" s="204">
        <f>S192*H192</f>
        <v>0</v>
      </c>
      <c r="AR192" s="19" t="s">
        <v>157</v>
      </c>
      <c r="AT192" s="19" t="s">
        <v>152</v>
      </c>
      <c r="AU192" s="19" t="s">
        <v>81</v>
      </c>
      <c r="AY192" s="19" t="s">
        <v>150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9" t="s">
        <v>74</v>
      </c>
      <c r="BK192" s="205">
        <f>ROUND(I192*H192,2)</f>
        <v>0</v>
      </c>
      <c r="BL192" s="19" t="s">
        <v>157</v>
      </c>
      <c r="BM192" s="19" t="s">
        <v>841</v>
      </c>
    </row>
    <row r="193" spans="2:65" s="12" customFormat="1" ht="13.5" x14ac:dyDescent="0.3">
      <c r="B193" s="206"/>
      <c r="C193" s="207"/>
      <c r="D193" s="208" t="s">
        <v>159</v>
      </c>
      <c r="E193" s="209" t="s">
        <v>19</v>
      </c>
      <c r="F193" s="210" t="s">
        <v>842</v>
      </c>
      <c r="G193" s="207"/>
      <c r="H193" s="211" t="s">
        <v>19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159</v>
      </c>
      <c r="AU193" s="217" t="s">
        <v>81</v>
      </c>
      <c r="AV193" s="12" t="s">
        <v>74</v>
      </c>
      <c r="AW193" s="12" t="s">
        <v>34</v>
      </c>
      <c r="AX193" s="12" t="s">
        <v>70</v>
      </c>
      <c r="AY193" s="217" t="s">
        <v>150</v>
      </c>
    </row>
    <row r="194" spans="2:65" s="13" customFormat="1" ht="27" x14ac:dyDescent="0.3">
      <c r="B194" s="218"/>
      <c r="C194" s="219"/>
      <c r="D194" s="208" t="s">
        <v>159</v>
      </c>
      <c r="E194" s="220" t="s">
        <v>19</v>
      </c>
      <c r="F194" s="221" t="s">
        <v>843</v>
      </c>
      <c r="G194" s="219"/>
      <c r="H194" s="222">
        <v>2.6829999999999998</v>
      </c>
      <c r="I194" s="223"/>
      <c r="J194" s="219"/>
      <c r="K194" s="219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159</v>
      </c>
      <c r="AU194" s="228" t="s">
        <v>81</v>
      </c>
      <c r="AV194" s="13" t="s">
        <v>81</v>
      </c>
      <c r="AW194" s="13" t="s">
        <v>34</v>
      </c>
      <c r="AX194" s="13" t="s">
        <v>70</v>
      </c>
      <c r="AY194" s="228" t="s">
        <v>150</v>
      </c>
    </row>
    <row r="195" spans="2:65" s="13" customFormat="1" ht="13.5" x14ac:dyDescent="0.3">
      <c r="B195" s="218"/>
      <c r="C195" s="219"/>
      <c r="D195" s="208" t="s">
        <v>159</v>
      </c>
      <c r="E195" s="220" t="s">
        <v>19</v>
      </c>
      <c r="F195" s="221" t="s">
        <v>844</v>
      </c>
      <c r="G195" s="219"/>
      <c r="H195" s="222">
        <v>0.63700000000000001</v>
      </c>
      <c r="I195" s="223"/>
      <c r="J195" s="219"/>
      <c r="K195" s="219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159</v>
      </c>
      <c r="AU195" s="228" t="s">
        <v>81</v>
      </c>
      <c r="AV195" s="13" t="s">
        <v>81</v>
      </c>
      <c r="AW195" s="13" t="s">
        <v>34</v>
      </c>
      <c r="AX195" s="13" t="s">
        <v>70</v>
      </c>
      <c r="AY195" s="228" t="s">
        <v>150</v>
      </c>
    </row>
    <row r="196" spans="2:65" s="14" customFormat="1" ht="13.5" x14ac:dyDescent="0.3">
      <c r="B196" s="233"/>
      <c r="C196" s="234"/>
      <c r="D196" s="229" t="s">
        <v>159</v>
      </c>
      <c r="E196" s="235" t="s">
        <v>19</v>
      </c>
      <c r="F196" s="236" t="s">
        <v>177</v>
      </c>
      <c r="G196" s="234"/>
      <c r="H196" s="237">
        <v>3.32</v>
      </c>
      <c r="I196" s="238"/>
      <c r="J196" s="234"/>
      <c r="K196" s="234"/>
      <c r="L196" s="239"/>
      <c r="M196" s="240"/>
      <c r="N196" s="241"/>
      <c r="O196" s="241"/>
      <c r="P196" s="241"/>
      <c r="Q196" s="241"/>
      <c r="R196" s="241"/>
      <c r="S196" s="241"/>
      <c r="T196" s="242"/>
      <c r="AT196" s="243" t="s">
        <v>159</v>
      </c>
      <c r="AU196" s="243" t="s">
        <v>81</v>
      </c>
      <c r="AV196" s="14" t="s">
        <v>157</v>
      </c>
      <c r="AW196" s="14" t="s">
        <v>34</v>
      </c>
      <c r="AX196" s="14" t="s">
        <v>74</v>
      </c>
      <c r="AY196" s="243" t="s">
        <v>150</v>
      </c>
    </row>
    <row r="197" spans="2:65" s="1" customFormat="1" ht="22.5" customHeight="1" x14ac:dyDescent="0.3">
      <c r="B197" s="36"/>
      <c r="C197" s="194" t="s">
        <v>325</v>
      </c>
      <c r="D197" s="194" t="s">
        <v>152</v>
      </c>
      <c r="E197" s="195" t="s">
        <v>845</v>
      </c>
      <c r="F197" s="196" t="s">
        <v>846</v>
      </c>
      <c r="G197" s="197" t="s">
        <v>282</v>
      </c>
      <c r="H197" s="198">
        <v>0.33200000000000002</v>
      </c>
      <c r="I197" s="199"/>
      <c r="J197" s="200">
        <f>ROUND(I197*H197,2)</f>
        <v>0</v>
      </c>
      <c r="K197" s="196" t="s">
        <v>19</v>
      </c>
      <c r="L197" s="56"/>
      <c r="M197" s="201" t="s">
        <v>19</v>
      </c>
      <c r="N197" s="202" t="s">
        <v>41</v>
      </c>
      <c r="O197" s="37"/>
      <c r="P197" s="203">
        <f>O197*H197</f>
        <v>0</v>
      </c>
      <c r="Q197" s="203">
        <v>1.04887</v>
      </c>
      <c r="R197" s="203">
        <f>Q197*H197</f>
        <v>0.34822484000000004</v>
      </c>
      <c r="S197" s="203">
        <v>0</v>
      </c>
      <c r="T197" s="204">
        <f>S197*H197</f>
        <v>0</v>
      </c>
      <c r="AR197" s="19" t="s">
        <v>157</v>
      </c>
      <c r="AT197" s="19" t="s">
        <v>152</v>
      </c>
      <c r="AU197" s="19" t="s">
        <v>81</v>
      </c>
      <c r="AY197" s="19" t="s">
        <v>150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9" t="s">
        <v>74</v>
      </c>
      <c r="BK197" s="205">
        <f>ROUND(I197*H197,2)</f>
        <v>0</v>
      </c>
      <c r="BL197" s="19" t="s">
        <v>157</v>
      </c>
      <c r="BM197" s="19" t="s">
        <v>847</v>
      </c>
    </row>
    <row r="198" spans="2:65" s="12" customFormat="1" ht="13.5" x14ac:dyDescent="0.3">
      <c r="B198" s="206"/>
      <c r="C198" s="207"/>
      <c r="D198" s="208" t="s">
        <v>159</v>
      </c>
      <c r="E198" s="209" t="s">
        <v>19</v>
      </c>
      <c r="F198" s="210" t="s">
        <v>796</v>
      </c>
      <c r="G198" s="207"/>
      <c r="H198" s="211" t="s">
        <v>19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159</v>
      </c>
      <c r="AU198" s="217" t="s">
        <v>81</v>
      </c>
      <c r="AV198" s="12" t="s">
        <v>74</v>
      </c>
      <c r="AW198" s="12" t="s">
        <v>34</v>
      </c>
      <c r="AX198" s="12" t="s">
        <v>70</v>
      </c>
      <c r="AY198" s="217" t="s">
        <v>150</v>
      </c>
    </row>
    <row r="199" spans="2:65" s="13" customFormat="1" ht="13.5" x14ac:dyDescent="0.3">
      <c r="B199" s="218"/>
      <c r="C199" s="219"/>
      <c r="D199" s="229" t="s">
        <v>159</v>
      </c>
      <c r="E199" s="230" t="s">
        <v>19</v>
      </c>
      <c r="F199" s="231" t="s">
        <v>848</v>
      </c>
      <c r="G199" s="219"/>
      <c r="H199" s="232">
        <v>0.33200000000000002</v>
      </c>
      <c r="I199" s="223"/>
      <c r="J199" s="219"/>
      <c r="K199" s="219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159</v>
      </c>
      <c r="AU199" s="228" t="s">
        <v>81</v>
      </c>
      <c r="AV199" s="13" t="s">
        <v>81</v>
      </c>
      <c r="AW199" s="13" t="s">
        <v>34</v>
      </c>
      <c r="AX199" s="13" t="s">
        <v>74</v>
      </c>
      <c r="AY199" s="228" t="s">
        <v>150</v>
      </c>
    </row>
    <row r="200" spans="2:65" s="1" customFormat="1" ht="22.5" customHeight="1" x14ac:dyDescent="0.3">
      <c r="B200" s="36"/>
      <c r="C200" s="194" t="s">
        <v>331</v>
      </c>
      <c r="D200" s="194" t="s">
        <v>152</v>
      </c>
      <c r="E200" s="195" t="s">
        <v>849</v>
      </c>
      <c r="F200" s="196" t="s">
        <v>850</v>
      </c>
      <c r="G200" s="197" t="s">
        <v>166</v>
      </c>
      <c r="H200" s="198">
        <v>4.8079999999999998</v>
      </c>
      <c r="I200" s="199"/>
      <c r="J200" s="200">
        <f>ROUND(I200*H200,2)</f>
        <v>0</v>
      </c>
      <c r="K200" s="196" t="s">
        <v>19</v>
      </c>
      <c r="L200" s="56"/>
      <c r="M200" s="201" t="s">
        <v>19</v>
      </c>
      <c r="N200" s="202" t="s">
        <v>41</v>
      </c>
      <c r="O200" s="37"/>
      <c r="P200" s="203">
        <f>O200*H200</f>
        <v>0</v>
      </c>
      <c r="Q200" s="203">
        <v>8.7399999999999995E-3</v>
      </c>
      <c r="R200" s="203">
        <f>Q200*H200</f>
        <v>4.2021919999999997E-2</v>
      </c>
      <c r="S200" s="203">
        <v>0</v>
      </c>
      <c r="T200" s="204">
        <f>S200*H200</f>
        <v>0</v>
      </c>
      <c r="AR200" s="19" t="s">
        <v>157</v>
      </c>
      <c r="AT200" s="19" t="s">
        <v>152</v>
      </c>
      <c r="AU200" s="19" t="s">
        <v>81</v>
      </c>
      <c r="AY200" s="19" t="s">
        <v>150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9" t="s">
        <v>74</v>
      </c>
      <c r="BK200" s="205">
        <f>ROUND(I200*H200,2)</f>
        <v>0</v>
      </c>
      <c r="BL200" s="19" t="s">
        <v>157</v>
      </c>
      <c r="BM200" s="19" t="s">
        <v>851</v>
      </c>
    </row>
    <row r="201" spans="2:65" s="12" customFormat="1" ht="13.5" x14ac:dyDescent="0.3">
      <c r="B201" s="206"/>
      <c r="C201" s="207"/>
      <c r="D201" s="208" t="s">
        <v>159</v>
      </c>
      <c r="E201" s="209" t="s">
        <v>19</v>
      </c>
      <c r="F201" s="210" t="s">
        <v>842</v>
      </c>
      <c r="G201" s="207"/>
      <c r="H201" s="211" t="s">
        <v>19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159</v>
      </c>
      <c r="AU201" s="217" t="s">
        <v>81</v>
      </c>
      <c r="AV201" s="12" t="s">
        <v>74</v>
      </c>
      <c r="AW201" s="12" t="s">
        <v>34</v>
      </c>
      <c r="AX201" s="12" t="s">
        <v>70</v>
      </c>
      <c r="AY201" s="217" t="s">
        <v>150</v>
      </c>
    </row>
    <row r="202" spans="2:65" s="13" customFormat="1" ht="13.5" x14ac:dyDescent="0.3">
      <c r="B202" s="218"/>
      <c r="C202" s="219"/>
      <c r="D202" s="208" t="s">
        <v>159</v>
      </c>
      <c r="E202" s="220" t="s">
        <v>19</v>
      </c>
      <c r="F202" s="221" t="s">
        <v>852</v>
      </c>
      <c r="G202" s="219"/>
      <c r="H202" s="222">
        <v>3.5840000000000001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159</v>
      </c>
      <c r="AU202" s="228" t="s">
        <v>81</v>
      </c>
      <c r="AV202" s="13" t="s">
        <v>81</v>
      </c>
      <c r="AW202" s="13" t="s">
        <v>34</v>
      </c>
      <c r="AX202" s="13" t="s">
        <v>70</v>
      </c>
      <c r="AY202" s="228" t="s">
        <v>150</v>
      </c>
    </row>
    <row r="203" spans="2:65" s="13" customFormat="1" ht="13.5" x14ac:dyDescent="0.3">
      <c r="B203" s="218"/>
      <c r="C203" s="219"/>
      <c r="D203" s="208" t="s">
        <v>159</v>
      </c>
      <c r="E203" s="220" t="s">
        <v>19</v>
      </c>
      <c r="F203" s="221" t="s">
        <v>853</v>
      </c>
      <c r="G203" s="219"/>
      <c r="H203" s="222">
        <v>1.224</v>
      </c>
      <c r="I203" s="223"/>
      <c r="J203" s="219"/>
      <c r="K203" s="219"/>
      <c r="L203" s="224"/>
      <c r="M203" s="225"/>
      <c r="N203" s="226"/>
      <c r="O203" s="226"/>
      <c r="P203" s="226"/>
      <c r="Q203" s="226"/>
      <c r="R203" s="226"/>
      <c r="S203" s="226"/>
      <c r="T203" s="227"/>
      <c r="AT203" s="228" t="s">
        <v>159</v>
      </c>
      <c r="AU203" s="228" t="s">
        <v>81</v>
      </c>
      <c r="AV203" s="13" t="s">
        <v>81</v>
      </c>
      <c r="AW203" s="13" t="s">
        <v>34</v>
      </c>
      <c r="AX203" s="13" t="s">
        <v>70</v>
      </c>
      <c r="AY203" s="228" t="s">
        <v>150</v>
      </c>
    </row>
    <row r="204" spans="2:65" s="14" customFormat="1" ht="13.5" x14ac:dyDescent="0.3">
      <c r="B204" s="233"/>
      <c r="C204" s="234"/>
      <c r="D204" s="229" t="s">
        <v>159</v>
      </c>
      <c r="E204" s="235" t="s">
        <v>19</v>
      </c>
      <c r="F204" s="236" t="s">
        <v>177</v>
      </c>
      <c r="G204" s="234"/>
      <c r="H204" s="237">
        <v>4.8079999999999998</v>
      </c>
      <c r="I204" s="238"/>
      <c r="J204" s="234"/>
      <c r="K204" s="234"/>
      <c r="L204" s="239"/>
      <c r="M204" s="240"/>
      <c r="N204" s="241"/>
      <c r="O204" s="241"/>
      <c r="P204" s="241"/>
      <c r="Q204" s="241"/>
      <c r="R204" s="241"/>
      <c r="S204" s="241"/>
      <c r="T204" s="242"/>
      <c r="AT204" s="243" t="s">
        <v>159</v>
      </c>
      <c r="AU204" s="243" t="s">
        <v>81</v>
      </c>
      <c r="AV204" s="14" t="s">
        <v>157</v>
      </c>
      <c r="AW204" s="14" t="s">
        <v>34</v>
      </c>
      <c r="AX204" s="14" t="s">
        <v>74</v>
      </c>
      <c r="AY204" s="243" t="s">
        <v>150</v>
      </c>
    </row>
    <row r="205" spans="2:65" s="1" customFormat="1" ht="22.5" customHeight="1" x14ac:dyDescent="0.3">
      <c r="B205" s="36"/>
      <c r="C205" s="194" t="s">
        <v>337</v>
      </c>
      <c r="D205" s="194" t="s">
        <v>152</v>
      </c>
      <c r="E205" s="195" t="s">
        <v>854</v>
      </c>
      <c r="F205" s="196" t="s">
        <v>855</v>
      </c>
      <c r="G205" s="197" t="s">
        <v>166</v>
      </c>
      <c r="H205" s="198">
        <v>4.8079999999999998</v>
      </c>
      <c r="I205" s="199"/>
      <c r="J205" s="200">
        <f>ROUND(I205*H205,2)</f>
        <v>0</v>
      </c>
      <c r="K205" s="196" t="s">
        <v>19</v>
      </c>
      <c r="L205" s="56"/>
      <c r="M205" s="201" t="s">
        <v>19</v>
      </c>
      <c r="N205" s="202" t="s">
        <v>41</v>
      </c>
      <c r="O205" s="37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AR205" s="19" t="s">
        <v>157</v>
      </c>
      <c r="AT205" s="19" t="s">
        <v>152</v>
      </c>
      <c r="AU205" s="19" t="s">
        <v>81</v>
      </c>
      <c r="AY205" s="19" t="s">
        <v>150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9" t="s">
        <v>74</v>
      </c>
      <c r="BK205" s="205">
        <f>ROUND(I205*H205,2)</f>
        <v>0</v>
      </c>
      <c r="BL205" s="19" t="s">
        <v>157</v>
      </c>
      <c r="BM205" s="19" t="s">
        <v>856</v>
      </c>
    </row>
    <row r="206" spans="2:65" s="13" customFormat="1" ht="13.5" x14ac:dyDescent="0.3">
      <c r="B206" s="218"/>
      <c r="C206" s="219"/>
      <c r="D206" s="208" t="s">
        <v>159</v>
      </c>
      <c r="E206" s="220" t="s">
        <v>19</v>
      </c>
      <c r="F206" s="221" t="s">
        <v>857</v>
      </c>
      <c r="G206" s="219"/>
      <c r="H206" s="222">
        <v>4.8079999999999998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159</v>
      </c>
      <c r="AU206" s="228" t="s">
        <v>81</v>
      </c>
      <c r="AV206" s="13" t="s">
        <v>81</v>
      </c>
      <c r="AW206" s="13" t="s">
        <v>34</v>
      </c>
      <c r="AX206" s="13" t="s">
        <v>74</v>
      </c>
      <c r="AY206" s="228" t="s">
        <v>150</v>
      </c>
    </row>
    <row r="207" spans="2:65" s="11" customFormat="1" ht="29.85" customHeight="1" x14ac:dyDescent="0.3">
      <c r="B207" s="177"/>
      <c r="C207" s="178"/>
      <c r="D207" s="191" t="s">
        <v>69</v>
      </c>
      <c r="E207" s="192" t="s">
        <v>178</v>
      </c>
      <c r="F207" s="192" t="s">
        <v>858</v>
      </c>
      <c r="G207" s="178"/>
      <c r="H207" s="178"/>
      <c r="I207" s="181"/>
      <c r="J207" s="193">
        <f>BK207</f>
        <v>0</v>
      </c>
      <c r="K207" s="178"/>
      <c r="L207" s="183"/>
      <c r="M207" s="184"/>
      <c r="N207" s="185"/>
      <c r="O207" s="185"/>
      <c r="P207" s="186">
        <f>SUM(P208:P217)</f>
        <v>0</v>
      </c>
      <c r="Q207" s="185"/>
      <c r="R207" s="186">
        <f>SUM(R208:R217)</f>
        <v>7.1442559699999997</v>
      </c>
      <c r="S207" s="185"/>
      <c r="T207" s="187">
        <f>SUM(T208:T217)</f>
        <v>0</v>
      </c>
      <c r="AR207" s="188" t="s">
        <v>74</v>
      </c>
      <c r="AT207" s="189" t="s">
        <v>69</v>
      </c>
      <c r="AU207" s="189" t="s">
        <v>74</v>
      </c>
      <c r="AY207" s="188" t="s">
        <v>150</v>
      </c>
      <c r="BK207" s="190">
        <f>SUM(BK208:BK217)</f>
        <v>0</v>
      </c>
    </row>
    <row r="208" spans="2:65" s="1" customFormat="1" ht="22.5" customHeight="1" x14ac:dyDescent="0.3">
      <c r="B208" s="36"/>
      <c r="C208" s="194" t="s">
        <v>343</v>
      </c>
      <c r="D208" s="194" t="s">
        <v>152</v>
      </c>
      <c r="E208" s="195" t="s">
        <v>859</v>
      </c>
      <c r="F208" s="196" t="s">
        <v>860</v>
      </c>
      <c r="G208" s="197" t="s">
        <v>166</v>
      </c>
      <c r="H208" s="198">
        <v>24.099</v>
      </c>
      <c r="I208" s="199"/>
      <c r="J208" s="200">
        <f>ROUND(I208*H208,2)</f>
        <v>0</v>
      </c>
      <c r="K208" s="196" t="s">
        <v>19</v>
      </c>
      <c r="L208" s="56"/>
      <c r="M208" s="201" t="s">
        <v>19</v>
      </c>
      <c r="N208" s="202" t="s">
        <v>41</v>
      </c>
      <c r="O208" s="37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AR208" s="19" t="s">
        <v>157</v>
      </c>
      <c r="AT208" s="19" t="s">
        <v>152</v>
      </c>
      <c r="AU208" s="19" t="s">
        <v>81</v>
      </c>
      <c r="AY208" s="19" t="s">
        <v>150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9" t="s">
        <v>74</v>
      </c>
      <c r="BK208" s="205">
        <f>ROUND(I208*H208,2)</f>
        <v>0</v>
      </c>
      <c r="BL208" s="19" t="s">
        <v>157</v>
      </c>
      <c r="BM208" s="19" t="s">
        <v>861</v>
      </c>
    </row>
    <row r="209" spans="2:65" s="12" customFormat="1" ht="13.5" x14ac:dyDescent="0.3">
      <c r="B209" s="206"/>
      <c r="C209" s="207"/>
      <c r="D209" s="208" t="s">
        <v>159</v>
      </c>
      <c r="E209" s="209" t="s">
        <v>19</v>
      </c>
      <c r="F209" s="210" t="s">
        <v>862</v>
      </c>
      <c r="G209" s="207"/>
      <c r="H209" s="211" t="s">
        <v>19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159</v>
      </c>
      <c r="AU209" s="217" t="s">
        <v>81</v>
      </c>
      <c r="AV209" s="12" t="s">
        <v>74</v>
      </c>
      <c r="AW209" s="12" t="s">
        <v>34</v>
      </c>
      <c r="AX209" s="12" t="s">
        <v>70</v>
      </c>
      <c r="AY209" s="217" t="s">
        <v>150</v>
      </c>
    </row>
    <row r="210" spans="2:65" s="13" customFormat="1" ht="13.5" x14ac:dyDescent="0.3">
      <c r="B210" s="218"/>
      <c r="C210" s="219"/>
      <c r="D210" s="208" t="s">
        <v>159</v>
      </c>
      <c r="E210" s="220" t="s">
        <v>19</v>
      </c>
      <c r="F210" s="221" t="s">
        <v>863</v>
      </c>
      <c r="G210" s="219"/>
      <c r="H210" s="222">
        <v>3.5339999999999998</v>
      </c>
      <c r="I210" s="223"/>
      <c r="J210" s="219"/>
      <c r="K210" s="219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159</v>
      </c>
      <c r="AU210" s="228" t="s">
        <v>81</v>
      </c>
      <c r="AV210" s="13" t="s">
        <v>81</v>
      </c>
      <c r="AW210" s="13" t="s">
        <v>34</v>
      </c>
      <c r="AX210" s="13" t="s">
        <v>70</v>
      </c>
      <c r="AY210" s="228" t="s">
        <v>150</v>
      </c>
    </row>
    <row r="211" spans="2:65" s="13" customFormat="1" ht="13.5" x14ac:dyDescent="0.3">
      <c r="B211" s="218"/>
      <c r="C211" s="219"/>
      <c r="D211" s="208" t="s">
        <v>159</v>
      </c>
      <c r="E211" s="220" t="s">
        <v>19</v>
      </c>
      <c r="F211" s="221" t="s">
        <v>864</v>
      </c>
      <c r="G211" s="219"/>
      <c r="H211" s="222">
        <v>11.565</v>
      </c>
      <c r="I211" s="223"/>
      <c r="J211" s="219"/>
      <c r="K211" s="219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159</v>
      </c>
      <c r="AU211" s="228" t="s">
        <v>81</v>
      </c>
      <c r="AV211" s="13" t="s">
        <v>81</v>
      </c>
      <c r="AW211" s="13" t="s">
        <v>34</v>
      </c>
      <c r="AX211" s="13" t="s">
        <v>70</v>
      </c>
      <c r="AY211" s="228" t="s">
        <v>150</v>
      </c>
    </row>
    <row r="212" spans="2:65" s="13" customFormat="1" ht="13.5" x14ac:dyDescent="0.3">
      <c r="B212" s="218"/>
      <c r="C212" s="219"/>
      <c r="D212" s="208" t="s">
        <v>159</v>
      </c>
      <c r="E212" s="220" t="s">
        <v>19</v>
      </c>
      <c r="F212" s="221" t="s">
        <v>865</v>
      </c>
      <c r="G212" s="219"/>
      <c r="H212" s="222">
        <v>9</v>
      </c>
      <c r="I212" s="223"/>
      <c r="J212" s="219"/>
      <c r="K212" s="219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159</v>
      </c>
      <c r="AU212" s="228" t="s">
        <v>81</v>
      </c>
      <c r="AV212" s="13" t="s">
        <v>81</v>
      </c>
      <c r="AW212" s="13" t="s">
        <v>34</v>
      </c>
      <c r="AX212" s="13" t="s">
        <v>70</v>
      </c>
      <c r="AY212" s="228" t="s">
        <v>150</v>
      </c>
    </row>
    <row r="213" spans="2:65" s="14" customFormat="1" ht="13.5" x14ac:dyDescent="0.3">
      <c r="B213" s="233"/>
      <c r="C213" s="234"/>
      <c r="D213" s="229" t="s">
        <v>159</v>
      </c>
      <c r="E213" s="235" t="s">
        <v>19</v>
      </c>
      <c r="F213" s="236" t="s">
        <v>177</v>
      </c>
      <c r="G213" s="234"/>
      <c r="H213" s="237">
        <v>24.099</v>
      </c>
      <c r="I213" s="238"/>
      <c r="J213" s="234"/>
      <c r="K213" s="234"/>
      <c r="L213" s="239"/>
      <c r="M213" s="240"/>
      <c r="N213" s="241"/>
      <c r="O213" s="241"/>
      <c r="P213" s="241"/>
      <c r="Q213" s="241"/>
      <c r="R213" s="241"/>
      <c r="S213" s="241"/>
      <c r="T213" s="242"/>
      <c r="AT213" s="243" t="s">
        <v>159</v>
      </c>
      <c r="AU213" s="243" t="s">
        <v>81</v>
      </c>
      <c r="AV213" s="14" t="s">
        <v>157</v>
      </c>
      <c r="AW213" s="14" t="s">
        <v>34</v>
      </c>
      <c r="AX213" s="14" t="s">
        <v>74</v>
      </c>
      <c r="AY213" s="243" t="s">
        <v>150</v>
      </c>
    </row>
    <row r="214" spans="2:65" s="1" customFormat="1" ht="22.5" customHeight="1" x14ac:dyDescent="0.3">
      <c r="B214" s="36"/>
      <c r="C214" s="194" t="s">
        <v>349</v>
      </c>
      <c r="D214" s="194" t="s">
        <v>152</v>
      </c>
      <c r="E214" s="195" t="s">
        <v>866</v>
      </c>
      <c r="F214" s="196" t="s">
        <v>867</v>
      </c>
      <c r="G214" s="197" t="s">
        <v>166</v>
      </c>
      <c r="H214" s="198">
        <v>24.099</v>
      </c>
      <c r="I214" s="199"/>
      <c r="J214" s="200">
        <f>ROUND(I214*H214,2)</f>
        <v>0</v>
      </c>
      <c r="K214" s="196" t="s">
        <v>19</v>
      </c>
      <c r="L214" s="56"/>
      <c r="M214" s="201" t="s">
        <v>19</v>
      </c>
      <c r="N214" s="202" t="s">
        <v>41</v>
      </c>
      <c r="O214" s="37"/>
      <c r="P214" s="203">
        <f>O214*H214</f>
        <v>0</v>
      </c>
      <c r="Q214" s="203">
        <v>0.16703000000000001</v>
      </c>
      <c r="R214" s="203">
        <f>Q214*H214</f>
        <v>4.0252559699999999</v>
      </c>
      <c r="S214" s="203">
        <v>0</v>
      </c>
      <c r="T214" s="204">
        <f>S214*H214</f>
        <v>0</v>
      </c>
      <c r="AR214" s="19" t="s">
        <v>157</v>
      </c>
      <c r="AT214" s="19" t="s">
        <v>152</v>
      </c>
      <c r="AU214" s="19" t="s">
        <v>81</v>
      </c>
      <c r="AY214" s="19" t="s">
        <v>150</v>
      </c>
      <c r="BE214" s="205">
        <f>IF(N214="základní",J214,0)</f>
        <v>0</v>
      </c>
      <c r="BF214" s="205">
        <f>IF(N214="snížená",J214,0)</f>
        <v>0</v>
      </c>
      <c r="BG214" s="205">
        <f>IF(N214="zákl. přenesená",J214,0)</f>
        <v>0</v>
      </c>
      <c r="BH214" s="205">
        <f>IF(N214="sníž. přenesená",J214,0)</f>
        <v>0</v>
      </c>
      <c r="BI214" s="205">
        <f>IF(N214="nulová",J214,0)</f>
        <v>0</v>
      </c>
      <c r="BJ214" s="19" t="s">
        <v>74</v>
      </c>
      <c r="BK214" s="205">
        <f>ROUND(I214*H214,2)</f>
        <v>0</v>
      </c>
      <c r="BL214" s="19" t="s">
        <v>157</v>
      </c>
      <c r="BM214" s="19" t="s">
        <v>868</v>
      </c>
    </row>
    <row r="215" spans="2:65" s="13" customFormat="1" ht="13.5" x14ac:dyDescent="0.3">
      <c r="B215" s="218"/>
      <c r="C215" s="219"/>
      <c r="D215" s="229" t="s">
        <v>159</v>
      </c>
      <c r="E215" s="230" t="s">
        <v>19</v>
      </c>
      <c r="F215" s="231" t="s">
        <v>869</v>
      </c>
      <c r="G215" s="219"/>
      <c r="H215" s="232">
        <v>24.099</v>
      </c>
      <c r="I215" s="223"/>
      <c r="J215" s="219"/>
      <c r="K215" s="219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159</v>
      </c>
      <c r="AU215" s="228" t="s">
        <v>81</v>
      </c>
      <c r="AV215" s="13" t="s">
        <v>81</v>
      </c>
      <c r="AW215" s="13" t="s">
        <v>34</v>
      </c>
      <c r="AX215" s="13" t="s">
        <v>74</v>
      </c>
      <c r="AY215" s="228" t="s">
        <v>150</v>
      </c>
    </row>
    <row r="216" spans="2:65" s="1" customFormat="1" ht="22.5" customHeight="1" x14ac:dyDescent="0.3">
      <c r="B216" s="36"/>
      <c r="C216" s="247" t="s">
        <v>354</v>
      </c>
      <c r="D216" s="247" t="s">
        <v>241</v>
      </c>
      <c r="E216" s="248" t="s">
        <v>870</v>
      </c>
      <c r="F216" s="249" t="s">
        <v>871</v>
      </c>
      <c r="G216" s="250" t="s">
        <v>282</v>
      </c>
      <c r="H216" s="251">
        <v>3.1190000000000002</v>
      </c>
      <c r="I216" s="252"/>
      <c r="J216" s="253">
        <f>ROUND(I216*H216,2)</f>
        <v>0</v>
      </c>
      <c r="K216" s="249" t="s">
        <v>156</v>
      </c>
      <c r="L216" s="254"/>
      <c r="M216" s="255" t="s">
        <v>19</v>
      </c>
      <c r="N216" s="256" t="s">
        <v>41</v>
      </c>
      <c r="O216" s="37"/>
      <c r="P216" s="203">
        <f>O216*H216</f>
        <v>0</v>
      </c>
      <c r="Q216" s="203">
        <v>1</v>
      </c>
      <c r="R216" s="203">
        <f>Q216*H216</f>
        <v>3.1190000000000002</v>
      </c>
      <c r="S216" s="203">
        <v>0</v>
      </c>
      <c r="T216" s="204">
        <f>S216*H216</f>
        <v>0</v>
      </c>
      <c r="AR216" s="19" t="s">
        <v>191</v>
      </c>
      <c r="AT216" s="19" t="s">
        <v>241</v>
      </c>
      <c r="AU216" s="19" t="s">
        <v>81</v>
      </c>
      <c r="AY216" s="19" t="s">
        <v>150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9" t="s">
        <v>74</v>
      </c>
      <c r="BK216" s="205">
        <f>ROUND(I216*H216,2)</f>
        <v>0</v>
      </c>
      <c r="BL216" s="19" t="s">
        <v>157</v>
      </c>
      <c r="BM216" s="19" t="s">
        <v>872</v>
      </c>
    </row>
    <row r="217" spans="2:65" s="13" customFormat="1" ht="13.5" x14ac:dyDescent="0.3">
      <c r="B217" s="218"/>
      <c r="C217" s="219"/>
      <c r="D217" s="208" t="s">
        <v>159</v>
      </c>
      <c r="E217" s="220" t="s">
        <v>19</v>
      </c>
      <c r="F217" s="221" t="s">
        <v>873</v>
      </c>
      <c r="G217" s="219"/>
      <c r="H217" s="222">
        <v>3.1190000000000002</v>
      </c>
      <c r="I217" s="223"/>
      <c r="J217" s="219"/>
      <c r="K217" s="219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159</v>
      </c>
      <c r="AU217" s="228" t="s">
        <v>81</v>
      </c>
      <c r="AV217" s="13" t="s">
        <v>81</v>
      </c>
      <c r="AW217" s="13" t="s">
        <v>34</v>
      </c>
      <c r="AX217" s="13" t="s">
        <v>74</v>
      </c>
      <c r="AY217" s="228" t="s">
        <v>150</v>
      </c>
    </row>
    <row r="218" spans="2:65" s="11" customFormat="1" ht="29.85" customHeight="1" x14ac:dyDescent="0.3">
      <c r="B218" s="177"/>
      <c r="C218" s="178"/>
      <c r="D218" s="191" t="s">
        <v>69</v>
      </c>
      <c r="E218" s="192" t="s">
        <v>162</v>
      </c>
      <c r="F218" s="192" t="s">
        <v>163</v>
      </c>
      <c r="G218" s="178"/>
      <c r="H218" s="178"/>
      <c r="I218" s="181"/>
      <c r="J218" s="193">
        <f>BK218</f>
        <v>0</v>
      </c>
      <c r="K218" s="178"/>
      <c r="L218" s="183"/>
      <c r="M218" s="184"/>
      <c r="N218" s="185"/>
      <c r="O218" s="185"/>
      <c r="P218" s="186">
        <f>SUM(P219:P239)</f>
        <v>0</v>
      </c>
      <c r="Q218" s="185"/>
      <c r="R218" s="186">
        <f>SUM(R219:R239)</f>
        <v>0.53127539999999995</v>
      </c>
      <c r="S218" s="185"/>
      <c r="T218" s="187">
        <f>SUM(T219:T239)</f>
        <v>0</v>
      </c>
      <c r="AR218" s="188" t="s">
        <v>74</v>
      </c>
      <c r="AT218" s="189" t="s">
        <v>69</v>
      </c>
      <c r="AU218" s="189" t="s">
        <v>74</v>
      </c>
      <c r="AY218" s="188" t="s">
        <v>150</v>
      </c>
      <c r="BK218" s="190">
        <f>SUM(BK219:BK239)</f>
        <v>0</v>
      </c>
    </row>
    <row r="219" spans="2:65" s="1" customFormat="1" ht="31.5" customHeight="1" x14ac:dyDescent="0.3">
      <c r="B219" s="36"/>
      <c r="C219" s="194" t="s">
        <v>359</v>
      </c>
      <c r="D219" s="194" t="s">
        <v>152</v>
      </c>
      <c r="E219" s="195" t="s">
        <v>874</v>
      </c>
      <c r="F219" s="196" t="s">
        <v>875</v>
      </c>
      <c r="G219" s="197" t="s">
        <v>237</v>
      </c>
      <c r="H219" s="198">
        <v>1</v>
      </c>
      <c r="I219" s="199"/>
      <c r="J219" s="200">
        <f>ROUND(I219*H219,2)</f>
        <v>0</v>
      </c>
      <c r="K219" s="196" t="s">
        <v>19</v>
      </c>
      <c r="L219" s="56"/>
      <c r="M219" s="201" t="s">
        <v>19</v>
      </c>
      <c r="N219" s="202" t="s">
        <v>41</v>
      </c>
      <c r="O219" s="37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AR219" s="19" t="s">
        <v>157</v>
      </c>
      <c r="AT219" s="19" t="s">
        <v>152</v>
      </c>
      <c r="AU219" s="19" t="s">
        <v>81</v>
      </c>
      <c r="AY219" s="19" t="s">
        <v>150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9" t="s">
        <v>74</v>
      </c>
      <c r="BK219" s="205">
        <f>ROUND(I219*H219,2)</f>
        <v>0</v>
      </c>
      <c r="BL219" s="19" t="s">
        <v>157</v>
      </c>
      <c r="BM219" s="19" t="s">
        <v>876</v>
      </c>
    </row>
    <row r="220" spans="2:65" s="12" customFormat="1" ht="13.5" x14ac:dyDescent="0.3">
      <c r="B220" s="206"/>
      <c r="C220" s="207"/>
      <c r="D220" s="208" t="s">
        <v>159</v>
      </c>
      <c r="E220" s="209" t="s">
        <v>19</v>
      </c>
      <c r="F220" s="210" t="s">
        <v>877</v>
      </c>
      <c r="G220" s="207"/>
      <c r="H220" s="211" t="s">
        <v>19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159</v>
      </c>
      <c r="AU220" s="217" t="s">
        <v>81</v>
      </c>
      <c r="AV220" s="12" t="s">
        <v>74</v>
      </c>
      <c r="AW220" s="12" t="s">
        <v>34</v>
      </c>
      <c r="AX220" s="12" t="s">
        <v>70</v>
      </c>
      <c r="AY220" s="217" t="s">
        <v>150</v>
      </c>
    </row>
    <row r="221" spans="2:65" s="13" customFormat="1" ht="13.5" x14ac:dyDescent="0.3">
      <c r="B221" s="218"/>
      <c r="C221" s="219"/>
      <c r="D221" s="229" t="s">
        <v>159</v>
      </c>
      <c r="E221" s="230" t="s">
        <v>19</v>
      </c>
      <c r="F221" s="231" t="s">
        <v>74</v>
      </c>
      <c r="G221" s="219"/>
      <c r="H221" s="232">
        <v>1</v>
      </c>
      <c r="I221" s="223"/>
      <c r="J221" s="219"/>
      <c r="K221" s="219"/>
      <c r="L221" s="224"/>
      <c r="M221" s="225"/>
      <c r="N221" s="226"/>
      <c r="O221" s="226"/>
      <c r="P221" s="226"/>
      <c r="Q221" s="226"/>
      <c r="R221" s="226"/>
      <c r="S221" s="226"/>
      <c r="T221" s="227"/>
      <c r="AT221" s="228" t="s">
        <v>159</v>
      </c>
      <c r="AU221" s="228" t="s">
        <v>81</v>
      </c>
      <c r="AV221" s="13" t="s">
        <v>81</v>
      </c>
      <c r="AW221" s="13" t="s">
        <v>34</v>
      </c>
      <c r="AX221" s="13" t="s">
        <v>74</v>
      </c>
      <c r="AY221" s="228" t="s">
        <v>150</v>
      </c>
    </row>
    <row r="222" spans="2:65" s="1" customFormat="1" ht="22.5" customHeight="1" x14ac:dyDescent="0.3">
      <c r="B222" s="36"/>
      <c r="C222" s="194" t="s">
        <v>364</v>
      </c>
      <c r="D222" s="194" t="s">
        <v>152</v>
      </c>
      <c r="E222" s="195" t="s">
        <v>878</v>
      </c>
      <c r="F222" s="196" t="s">
        <v>879</v>
      </c>
      <c r="G222" s="197" t="s">
        <v>166</v>
      </c>
      <c r="H222" s="198">
        <v>3.96</v>
      </c>
      <c r="I222" s="199"/>
      <c r="J222" s="200">
        <f>ROUND(I222*H222,2)</f>
        <v>0</v>
      </c>
      <c r="K222" s="196" t="s">
        <v>19</v>
      </c>
      <c r="L222" s="56"/>
      <c r="M222" s="201" t="s">
        <v>19</v>
      </c>
      <c r="N222" s="202" t="s">
        <v>41</v>
      </c>
      <c r="O222" s="37"/>
      <c r="P222" s="203">
        <f>O222*H222</f>
        <v>0</v>
      </c>
      <c r="Q222" s="203">
        <v>1.8380000000000001E-2</v>
      </c>
      <c r="R222" s="203">
        <f>Q222*H222</f>
        <v>7.2784799999999997E-2</v>
      </c>
      <c r="S222" s="203">
        <v>0</v>
      </c>
      <c r="T222" s="204">
        <f>S222*H222</f>
        <v>0</v>
      </c>
      <c r="AR222" s="19" t="s">
        <v>157</v>
      </c>
      <c r="AT222" s="19" t="s">
        <v>152</v>
      </c>
      <c r="AU222" s="19" t="s">
        <v>81</v>
      </c>
      <c r="AY222" s="19" t="s">
        <v>150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9" t="s">
        <v>74</v>
      </c>
      <c r="BK222" s="205">
        <f>ROUND(I222*H222,2)</f>
        <v>0</v>
      </c>
      <c r="BL222" s="19" t="s">
        <v>157</v>
      </c>
      <c r="BM222" s="19" t="s">
        <v>880</v>
      </c>
    </row>
    <row r="223" spans="2:65" s="12" customFormat="1" ht="13.5" x14ac:dyDescent="0.3">
      <c r="B223" s="206"/>
      <c r="C223" s="207"/>
      <c r="D223" s="208" t="s">
        <v>159</v>
      </c>
      <c r="E223" s="209" t="s">
        <v>19</v>
      </c>
      <c r="F223" s="210" t="s">
        <v>881</v>
      </c>
      <c r="G223" s="207"/>
      <c r="H223" s="211" t="s">
        <v>19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159</v>
      </c>
      <c r="AU223" s="217" t="s">
        <v>81</v>
      </c>
      <c r="AV223" s="12" t="s">
        <v>74</v>
      </c>
      <c r="AW223" s="12" t="s">
        <v>34</v>
      </c>
      <c r="AX223" s="12" t="s">
        <v>70</v>
      </c>
      <c r="AY223" s="217" t="s">
        <v>150</v>
      </c>
    </row>
    <row r="224" spans="2:65" s="13" customFormat="1" ht="13.5" x14ac:dyDescent="0.3">
      <c r="B224" s="218"/>
      <c r="C224" s="219"/>
      <c r="D224" s="229" t="s">
        <v>159</v>
      </c>
      <c r="E224" s="230" t="s">
        <v>19</v>
      </c>
      <c r="F224" s="231" t="s">
        <v>882</v>
      </c>
      <c r="G224" s="219"/>
      <c r="H224" s="232">
        <v>3.96</v>
      </c>
      <c r="I224" s="223"/>
      <c r="J224" s="219"/>
      <c r="K224" s="219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159</v>
      </c>
      <c r="AU224" s="228" t="s">
        <v>81</v>
      </c>
      <c r="AV224" s="13" t="s">
        <v>81</v>
      </c>
      <c r="AW224" s="13" t="s">
        <v>34</v>
      </c>
      <c r="AX224" s="13" t="s">
        <v>74</v>
      </c>
      <c r="AY224" s="228" t="s">
        <v>150</v>
      </c>
    </row>
    <row r="225" spans="2:65" s="1" customFormat="1" ht="31.5" customHeight="1" x14ac:dyDescent="0.3">
      <c r="B225" s="36"/>
      <c r="C225" s="194" t="s">
        <v>371</v>
      </c>
      <c r="D225" s="194" t="s">
        <v>152</v>
      </c>
      <c r="E225" s="195" t="s">
        <v>883</v>
      </c>
      <c r="F225" s="196" t="s">
        <v>884</v>
      </c>
      <c r="G225" s="197" t="s">
        <v>166</v>
      </c>
      <c r="H225" s="198">
        <v>7.92</v>
      </c>
      <c r="I225" s="199"/>
      <c r="J225" s="200">
        <f>ROUND(I225*H225,2)</f>
        <v>0</v>
      </c>
      <c r="K225" s="196" t="s">
        <v>19</v>
      </c>
      <c r="L225" s="56"/>
      <c r="M225" s="201" t="s">
        <v>19</v>
      </c>
      <c r="N225" s="202" t="s">
        <v>41</v>
      </c>
      <c r="O225" s="37"/>
      <c r="P225" s="203">
        <f>O225*H225</f>
        <v>0</v>
      </c>
      <c r="Q225" s="203">
        <v>7.9000000000000008E-3</v>
      </c>
      <c r="R225" s="203">
        <f>Q225*H225</f>
        <v>6.2567999999999999E-2</v>
      </c>
      <c r="S225" s="203">
        <v>0</v>
      </c>
      <c r="T225" s="204">
        <f>S225*H225</f>
        <v>0</v>
      </c>
      <c r="AR225" s="19" t="s">
        <v>157</v>
      </c>
      <c r="AT225" s="19" t="s">
        <v>152</v>
      </c>
      <c r="AU225" s="19" t="s">
        <v>81</v>
      </c>
      <c r="AY225" s="19" t="s">
        <v>150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9" t="s">
        <v>74</v>
      </c>
      <c r="BK225" s="205">
        <f>ROUND(I225*H225,2)</f>
        <v>0</v>
      </c>
      <c r="BL225" s="19" t="s">
        <v>157</v>
      </c>
      <c r="BM225" s="19" t="s">
        <v>885</v>
      </c>
    </row>
    <row r="226" spans="2:65" s="13" customFormat="1" ht="13.5" x14ac:dyDescent="0.3">
      <c r="B226" s="218"/>
      <c r="C226" s="219"/>
      <c r="D226" s="229" t="s">
        <v>159</v>
      </c>
      <c r="E226" s="230" t="s">
        <v>19</v>
      </c>
      <c r="F226" s="231" t="s">
        <v>886</v>
      </c>
      <c r="G226" s="219"/>
      <c r="H226" s="232">
        <v>7.92</v>
      </c>
      <c r="I226" s="223"/>
      <c r="J226" s="219"/>
      <c r="K226" s="219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159</v>
      </c>
      <c r="AU226" s="228" t="s">
        <v>81</v>
      </c>
      <c r="AV226" s="13" t="s">
        <v>81</v>
      </c>
      <c r="AW226" s="13" t="s">
        <v>34</v>
      </c>
      <c r="AX226" s="13" t="s">
        <v>74</v>
      </c>
      <c r="AY226" s="228" t="s">
        <v>150</v>
      </c>
    </row>
    <row r="227" spans="2:65" s="1" customFormat="1" ht="22.5" customHeight="1" x14ac:dyDescent="0.3">
      <c r="B227" s="36"/>
      <c r="C227" s="194" t="s">
        <v>377</v>
      </c>
      <c r="D227" s="194" t="s">
        <v>152</v>
      </c>
      <c r="E227" s="195" t="s">
        <v>887</v>
      </c>
      <c r="F227" s="196" t="s">
        <v>888</v>
      </c>
      <c r="G227" s="197" t="s">
        <v>155</v>
      </c>
      <c r="H227" s="198">
        <v>6.6</v>
      </c>
      <c r="I227" s="199"/>
      <c r="J227" s="200">
        <f>ROUND(I227*H227,2)</f>
        <v>0</v>
      </c>
      <c r="K227" s="196" t="s">
        <v>19</v>
      </c>
      <c r="L227" s="56"/>
      <c r="M227" s="201" t="s">
        <v>19</v>
      </c>
      <c r="N227" s="202" t="s">
        <v>41</v>
      </c>
      <c r="O227" s="37"/>
      <c r="P227" s="203">
        <f>O227*H227</f>
        <v>0</v>
      </c>
      <c r="Q227" s="203">
        <v>1.5E-3</v>
      </c>
      <c r="R227" s="203">
        <f>Q227*H227</f>
        <v>9.8999999999999991E-3</v>
      </c>
      <c r="S227" s="203">
        <v>0</v>
      </c>
      <c r="T227" s="204">
        <f>S227*H227</f>
        <v>0</v>
      </c>
      <c r="AR227" s="19" t="s">
        <v>157</v>
      </c>
      <c r="AT227" s="19" t="s">
        <v>152</v>
      </c>
      <c r="AU227" s="19" t="s">
        <v>81</v>
      </c>
      <c r="AY227" s="19" t="s">
        <v>150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9" t="s">
        <v>74</v>
      </c>
      <c r="BK227" s="205">
        <f>ROUND(I227*H227,2)</f>
        <v>0</v>
      </c>
      <c r="BL227" s="19" t="s">
        <v>157</v>
      </c>
      <c r="BM227" s="19" t="s">
        <v>889</v>
      </c>
    </row>
    <row r="228" spans="2:65" s="12" customFormat="1" ht="13.5" x14ac:dyDescent="0.3">
      <c r="B228" s="206"/>
      <c r="C228" s="207"/>
      <c r="D228" s="208" t="s">
        <v>159</v>
      </c>
      <c r="E228" s="209" t="s">
        <v>19</v>
      </c>
      <c r="F228" s="210" t="s">
        <v>881</v>
      </c>
      <c r="G228" s="207"/>
      <c r="H228" s="211" t="s">
        <v>19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159</v>
      </c>
      <c r="AU228" s="217" t="s">
        <v>81</v>
      </c>
      <c r="AV228" s="12" t="s">
        <v>74</v>
      </c>
      <c r="AW228" s="12" t="s">
        <v>34</v>
      </c>
      <c r="AX228" s="12" t="s">
        <v>70</v>
      </c>
      <c r="AY228" s="217" t="s">
        <v>150</v>
      </c>
    </row>
    <row r="229" spans="2:65" s="13" customFormat="1" ht="13.5" x14ac:dyDescent="0.3">
      <c r="B229" s="218"/>
      <c r="C229" s="219"/>
      <c r="D229" s="229" t="s">
        <v>159</v>
      </c>
      <c r="E229" s="230" t="s">
        <v>19</v>
      </c>
      <c r="F229" s="231" t="s">
        <v>890</v>
      </c>
      <c r="G229" s="219"/>
      <c r="H229" s="232">
        <v>6.6</v>
      </c>
      <c r="I229" s="223"/>
      <c r="J229" s="219"/>
      <c r="K229" s="219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159</v>
      </c>
      <c r="AU229" s="228" t="s">
        <v>81</v>
      </c>
      <c r="AV229" s="13" t="s">
        <v>81</v>
      </c>
      <c r="AW229" s="13" t="s">
        <v>34</v>
      </c>
      <c r="AX229" s="13" t="s">
        <v>74</v>
      </c>
      <c r="AY229" s="228" t="s">
        <v>150</v>
      </c>
    </row>
    <row r="230" spans="2:65" s="1" customFormat="1" ht="22.5" customHeight="1" x14ac:dyDescent="0.3">
      <c r="B230" s="36"/>
      <c r="C230" s="194" t="s">
        <v>382</v>
      </c>
      <c r="D230" s="194" t="s">
        <v>152</v>
      </c>
      <c r="E230" s="195" t="s">
        <v>891</v>
      </c>
      <c r="F230" s="196" t="s">
        <v>892</v>
      </c>
      <c r="G230" s="197" t="s">
        <v>166</v>
      </c>
      <c r="H230" s="198">
        <v>7.92</v>
      </c>
      <c r="I230" s="199"/>
      <c r="J230" s="200">
        <f>ROUND(I230*H230,2)</f>
        <v>0</v>
      </c>
      <c r="K230" s="196" t="s">
        <v>19</v>
      </c>
      <c r="L230" s="56"/>
      <c r="M230" s="201" t="s">
        <v>19</v>
      </c>
      <c r="N230" s="202" t="s">
        <v>41</v>
      </c>
      <c r="O230" s="37"/>
      <c r="P230" s="203">
        <f>O230*H230</f>
        <v>0</v>
      </c>
      <c r="Q230" s="203">
        <v>2.3099999999999999E-2</v>
      </c>
      <c r="R230" s="203">
        <f>Q230*H230</f>
        <v>0.182952</v>
      </c>
      <c r="S230" s="203">
        <v>0</v>
      </c>
      <c r="T230" s="204">
        <f>S230*H230</f>
        <v>0</v>
      </c>
      <c r="AR230" s="19" t="s">
        <v>157</v>
      </c>
      <c r="AT230" s="19" t="s">
        <v>152</v>
      </c>
      <c r="AU230" s="19" t="s">
        <v>81</v>
      </c>
      <c r="AY230" s="19" t="s">
        <v>150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9" t="s">
        <v>74</v>
      </c>
      <c r="BK230" s="205">
        <f>ROUND(I230*H230,2)</f>
        <v>0</v>
      </c>
      <c r="BL230" s="19" t="s">
        <v>157</v>
      </c>
      <c r="BM230" s="19" t="s">
        <v>893</v>
      </c>
    </row>
    <row r="231" spans="2:65" s="1" customFormat="1" ht="22.5" customHeight="1" x14ac:dyDescent="0.3">
      <c r="B231" s="36"/>
      <c r="C231" s="194" t="s">
        <v>388</v>
      </c>
      <c r="D231" s="194" t="s">
        <v>152</v>
      </c>
      <c r="E231" s="195" t="s">
        <v>894</v>
      </c>
      <c r="F231" s="196" t="s">
        <v>895</v>
      </c>
      <c r="G231" s="197" t="s">
        <v>727</v>
      </c>
      <c r="H231" s="198">
        <v>0.09</v>
      </c>
      <c r="I231" s="199"/>
      <c r="J231" s="200">
        <f>ROUND(I231*H231,2)</f>
        <v>0</v>
      </c>
      <c r="K231" s="196" t="s">
        <v>19</v>
      </c>
      <c r="L231" s="56"/>
      <c r="M231" s="201" t="s">
        <v>19</v>
      </c>
      <c r="N231" s="202" t="s">
        <v>41</v>
      </c>
      <c r="O231" s="37"/>
      <c r="P231" s="203">
        <f>O231*H231</f>
        <v>0</v>
      </c>
      <c r="Q231" s="203">
        <v>2.2563399999999998</v>
      </c>
      <c r="R231" s="203">
        <f>Q231*H231</f>
        <v>0.20307059999999996</v>
      </c>
      <c r="S231" s="203">
        <v>0</v>
      </c>
      <c r="T231" s="204">
        <f>S231*H231</f>
        <v>0</v>
      </c>
      <c r="AR231" s="19" t="s">
        <v>157</v>
      </c>
      <c r="AT231" s="19" t="s">
        <v>152</v>
      </c>
      <c r="AU231" s="19" t="s">
        <v>81</v>
      </c>
      <c r="AY231" s="19" t="s">
        <v>150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9" t="s">
        <v>74</v>
      </c>
      <c r="BK231" s="205">
        <f>ROUND(I231*H231,2)</f>
        <v>0</v>
      </c>
      <c r="BL231" s="19" t="s">
        <v>157</v>
      </c>
      <c r="BM231" s="19" t="s">
        <v>896</v>
      </c>
    </row>
    <row r="232" spans="2:65" s="12" customFormat="1" ht="13.5" x14ac:dyDescent="0.3">
      <c r="B232" s="206"/>
      <c r="C232" s="207"/>
      <c r="D232" s="208" t="s">
        <v>159</v>
      </c>
      <c r="E232" s="209" t="s">
        <v>19</v>
      </c>
      <c r="F232" s="210" t="s">
        <v>897</v>
      </c>
      <c r="G232" s="207"/>
      <c r="H232" s="211" t="s">
        <v>19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159</v>
      </c>
      <c r="AU232" s="217" t="s">
        <v>81</v>
      </c>
      <c r="AV232" s="12" t="s">
        <v>74</v>
      </c>
      <c r="AW232" s="12" t="s">
        <v>34</v>
      </c>
      <c r="AX232" s="12" t="s">
        <v>70</v>
      </c>
      <c r="AY232" s="217" t="s">
        <v>150</v>
      </c>
    </row>
    <row r="233" spans="2:65" s="13" customFormat="1" ht="13.5" x14ac:dyDescent="0.3">
      <c r="B233" s="218"/>
      <c r="C233" s="219"/>
      <c r="D233" s="229" t="s">
        <v>159</v>
      </c>
      <c r="E233" s="230" t="s">
        <v>19</v>
      </c>
      <c r="F233" s="231" t="s">
        <v>898</v>
      </c>
      <c r="G233" s="219"/>
      <c r="H233" s="232">
        <v>0.09</v>
      </c>
      <c r="I233" s="223"/>
      <c r="J233" s="219"/>
      <c r="K233" s="219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159</v>
      </c>
      <c r="AU233" s="228" t="s">
        <v>81</v>
      </c>
      <c r="AV233" s="13" t="s">
        <v>81</v>
      </c>
      <c r="AW233" s="13" t="s">
        <v>34</v>
      </c>
      <c r="AX233" s="13" t="s">
        <v>74</v>
      </c>
      <c r="AY233" s="228" t="s">
        <v>150</v>
      </c>
    </row>
    <row r="234" spans="2:65" s="1" customFormat="1" ht="44.25" customHeight="1" x14ac:dyDescent="0.3">
      <c r="B234" s="36"/>
      <c r="C234" s="194" t="s">
        <v>393</v>
      </c>
      <c r="D234" s="194" t="s">
        <v>152</v>
      </c>
      <c r="E234" s="195" t="s">
        <v>899</v>
      </c>
      <c r="F234" s="196" t="s">
        <v>900</v>
      </c>
      <c r="G234" s="197" t="s">
        <v>166</v>
      </c>
      <c r="H234" s="198">
        <v>7.8</v>
      </c>
      <c r="I234" s="199"/>
      <c r="J234" s="200">
        <f>ROUND(I234*H234,2)</f>
        <v>0</v>
      </c>
      <c r="K234" s="196" t="s">
        <v>19</v>
      </c>
      <c r="L234" s="56"/>
      <c r="M234" s="201" t="s">
        <v>19</v>
      </c>
      <c r="N234" s="202" t="s">
        <v>41</v>
      </c>
      <c r="O234" s="37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AR234" s="19" t="s">
        <v>157</v>
      </c>
      <c r="AT234" s="19" t="s">
        <v>152</v>
      </c>
      <c r="AU234" s="19" t="s">
        <v>81</v>
      </c>
      <c r="AY234" s="19" t="s">
        <v>150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9" t="s">
        <v>74</v>
      </c>
      <c r="BK234" s="205">
        <f>ROUND(I234*H234,2)</f>
        <v>0</v>
      </c>
      <c r="BL234" s="19" t="s">
        <v>157</v>
      </c>
      <c r="BM234" s="19" t="s">
        <v>901</v>
      </c>
    </row>
    <row r="235" spans="2:65" s="12" customFormat="1" ht="13.5" x14ac:dyDescent="0.3">
      <c r="B235" s="206"/>
      <c r="C235" s="207"/>
      <c r="D235" s="208" t="s">
        <v>159</v>
      </c>
      <c r="E235" s="209" t="s">
        <v>19</v>
      </c>
      <c r="F235" s="210" t="s">
        <v>819</v>
      </c>
      <c r="G235" s="207"/>
      <c r="H235" s="211" t="s">
        <v>19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159</v>
      </c>
      <c r="AU235" s="217" t="s">
        <v>81</v>
      </c>
      <c r="AV235" s="12" t="s">
        <v>74</v>
      </c>
      <c r="AW235" s="12" t="s">
        <v>34</v>
      </c>
      <c r="AX235" s="12" t="s">
        <v>70</v>
      </c>
      <c r="AY235" s="217" t="s">
        <v>150</v>
      </c>
    </row>
    <row r="236" spans="2:65" s="13" customFormat="1" ht="13.5" x14ac:dyDescent="0.3">
      <c r="B236" s="218"/>
      <c r="C236" s="219"/>
      <c r="D236" s="229" t="s">
        <v>159</v>
      </c>
      <c r="E236" s="230" t="s">
        <v>19</v>
      </c>
      <c r="F236" s="231" t="s">
        <v>902</v>
      </c>
      <c r="G236" s="219"/>
      <c r="H236" s="232">
        <v>7.8</v>
      </c>
      <c r="I236" s="223"/>
      <c r="J236" s="219"/>
      <c r="K236" s="219"/>
      <c r="L236" s="224"/>
      <c r="M236" s="225"/>
      <c r="N236" s="226"/>
      <c r="O236" s="226"/>
      <c r="P236" s="226"/>
      <c r="Q236" s="226"/>
      <c r="R236" s="226"/>
      <c r="S236" s="226"/>
      <c r="T236" s="227"/>
      <c r="AT236" s="228" t="s">
        <v>159</v>
      </c>
      <c r="AU236" s="228" t="s">
        <v>81</v>
      </c>
      <c r="AV236" s="13" t="s">
        <v>81</v>
      </c>
      <c r="AW236" s="13" t="s">
        <v>34</v>
      </c>
      <c r="AX236" s="13" t="s">
        <v>74</v>
      </c>
      <c r="AY236" s="228" t="s">
        <v>150</v>
      </c>
    </row>
    <row r="237" spans="2:65" s="1" customFormat="1" ht="44.25" customHeight="1" x14ac:dyDescent="0.3">
      <c r="B237" s="36"/>
      <c r="C237" s="194" t="s">
        <v>398</v>
      </c>
      <c r="D237" s="194" t="s">
        <v>152</v>
      </c>
      <c r="E237" s="195" t="s">
        <v>903</v>
      </c>
      <c r="F237" s="196" t="s">
        <v>904</v>
      </c>
      <c r="G237" s="197" t="s">
        <v>237</v>
      </c>
      <c r="H237" s="198">
        <v>16</v>
      </c>
      <c r="I237" s="199"/>
      <c r="J237" s="200">
        <f>ROUND(I237*H237,2)</f>
        <v>0</v>
      </c>
      <c r="K237" s="196" t="s">
        <v>19</v>
      </c>
      <c r="L237" s="56"/>
      <c r="M237" s="201" t="s">
        <v>19</v>
      </c>
      <c r="N237" s="202" t="s">
        <v>41</v>
      </c>
      <c r="O237" s="37"/>
      <c r="P237" s="203">
        <f>O237*H237</f>
        <v>0</v>
      </c>
      <c r="Q237" s="203">
        <v>0</v>
      </c>
      <c r="R237" s="203">
        <f>Q237*H237</f>
        <v>0</v>
      </c>
      <c r="S237" s="203">
        <v>0</v>
      </c>
      <c r="T237" s="204">
        <f>S237*H237</f>
        <v>0</v>
      </c>
      <c r="AR237" s="19" t="s">
        <v>157</v>
      </c>
      <c r="AT237" s="19" t="s">
        <v>152</v>
      </c>
      <c r="AU237" s="19" t="s">
        <v>81</v>
      </c>
      <c r="AY237" s="19" t="s">
        <v>150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9" t="s">
        <v>74</v>
      </c>
      <c r="BK237" s="205">
        <f>ROUND(I237*H237,2)</f>
        <v>0</v>
      </c>
      <c r="BL237" s="19" t="s">
        <v>157</v>
      </c>
      <c r="BM237" s="19" t="s">
        <v>905</v>
      </c>
    </row>
    <row r="238" spans="2:65" s="12" customFormat="1" ht="13.5" x14ac:dyDescent="0.3">
      <c r="B238" s="206"/>
      <c r="C238" s="207"/>
      <c r="D238" s="208" t="s">
        <v>159</v>
      </c>
      <c r="E238" s="209" t="s">
        <v>19</v>
      </c>
      <c r="F238" s="210" t="s">
        <v>906</v>
      </c>
      <c r="G238" s="207"/>
      <c r="H238" s="211" t="s">
        <v>19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159</v>
      </c>
      <c r="AU238" s="217" t="s">
        <v>81</v>
      </c>
      <c r="AV238" s="12" t="s">
        <v>74</v>
      </c>
      <c r="AW238" s="12" t="s">
        <v>34</v>
      </c>
      <c r="AX238" s="12" t="s">
        <v>70</v>
      </c>
      <c r="AY238" s="217" t="s">
        <v>150</v>
      </c>
    </row>
    <row r="239" spans="2:65" s="13" customFormat="1" ht="13.5" x14ac:dyDescent="0.3">
      <c r="B239" s="218"/>
      <c r="C239" s="219"/>
      <c r="D239" s="208" t="s">
        <v>159</v>
      </c>
      <c r="E239" s="220" t="s">
        <v>19</v>
      </c>
      <c r="F239" s="221" t="s">
        <v>907</v>
      </c>
      <c r="G239" s="219"/>
      <c r="H239" s="222">
        <v>16</v>
      </c>
      <c r="I239" s="223"/>
      <c r="J239" s="219"/>
      <c r="K239" s="219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159</v>
      </c>
      <c r="AU239" s="228" t="s">
        <v>81</v>
      </c>
      <c r="AV239" s="13" t="s">
        <v>81</v>
      </c>
      <c r="AW239" s="13" t="s">
        <v>34</v>
      </c>
      <c r="AX239" s="13" t="s">
        <v>74</v>
      </c>
      <c r="AY239" s="228" t="s">
        <v>150</v>
      </c>
    </row>
    <row r="240" spans="2:65" s="11" customFormat="1" ht="29.85" customHeight="1" x14ac:dyDescent="0.3">
      <c r="B240" s="177"/>
      <c r="C240" s="178"/>
      <c r="D240" s="191" t="s">
        <v>69</v>
      </c>
      <c r="E240" s="192" t="s">
        <v>195</v>
      </c>
      <c r="F240" s="192" t="s">
        <v>245</v>
      </c>
      <c r="G240" s="178"/>
      <c r="H240" s="178"/>
      <c r="I240" s="181"/>
      <c r="J240" s="193">
        <f>BK240</f>
        <v>0</v>
      </c>
      <c r="K240" s="178"/>
      <c r="L240" s="183"/>
      <c r="M240" s="184"/>
      <c r="N240" s="185"/>
      <c r="O240" s="185"/>
      <c r="P240" s="186">
        <f>SUM(P241:P255)</f>
        <v>0</v>
      </c>
      <c r="Q240" s="185"/>
      <c r="R240" s="186">
        <f>SUM(R241:R255)</f>
        <v>0</v>
      </c>
      <c r="S240" s="185"/>
      <c r="T240" s="187">
        <f>SUM(T241:T255)</f>
        <v>15.637642</v>
      </c>
      <c r="AR240" s="188" t="s">
        <v>74</v>
      </c>
      <c r="AT240" s="189" t="s">
        <v>69</v>
      </c>
      <c r="AU240" s="189" t="s">
        <v>74</v>
      </c>
      <c r="AY240" s="188" t="s">
        <v>150</v>
      </c>
      <c r="BK240" s="190">
        <f>SUM(BK241:BK255)</f>
        <v>0</v>
      </c>
    </row>
    <row r="241" spans="2:65" s="1" customFormat="1" ht="31.5" customHeight="1" x14ac:dyDescent="0.3">
      <c r="B241" s="36"/>
      <c r="C241" s="194" t="s">
        <v>403</v>
      </c>
      <c r="D241" s="194" t="s">
        <v>152</v>
      </c>
      <c r="E241" s="195" t="s">
        <v>908</v>
      </c>
      <c r="F241" s="196" t="s">
        <v>909</v>
      </c>
      <c r="G241" s="197" t="s">
        <v>727</v>
      </c>
      <c r="H241" s="198">
        <v>4.0659999999999998</v>
      </c>
      <c r="I241" s="199"/>
      <c r="J241" s="200">
        <f>ROUND(I241*H241,2)</f>
        <v>0</v>
      </c>
      <c r="K241" s="196" t="s">
        <v>19</v>
      </c>
      <c r="L241" s="56"/>
      <c r="M241" s="201" t="s">
        <v>19</v>
      </c>
      <c r="N241" s="202" t="s">
        <v>41</v>
      </c>
      <c r="O241" s="37"/>
      <c r="P241" s="203">
        <f>O241*H241</f>
        <v>0</v>
      </c>
      <c r="Q241" s="203">
        <v>0</v>
      </c>
      <c r="R241" s="203">
        <f>Q241*H241</f>
        <v>0</v>
      </c>
      <c r="S241" s="203">
        <v>2.5</v>
      </c>
      <c r="T241" s="204">
        <f>S241*H241</f>
        <v>10.164999999999999</v>
      </c>
      <c r="AR241" s="19" t="s">
        <v>157</v>
      </c>
      <c r="AT241" s="19" t="s">
        <v>152</v>
      </c>
      <c r="AU241" s="19" t="s">
        <v>81</v>
      </c>
      <c r="AY241" s="19" t="s">
        <v>150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9" t="s">
        <v>74</v>
      </c>
      <c r="BK241" s="205">
        <f>ROUND(I241*H241,2)</f>
        <v>0</v>
      </c>
      <c r="BL241" s="19" t="s">
        <v>157</v>
      </c>
      <c r="BM241" s="19" t="s">
        <v>910</v>
      </c>
    </row>
    <row r="242" spans="2:65" s="12" customFormat="1" ht="13.5" x14ac:dyDescent="0.3">
      <c r="B242" s="206"/>
      <c r="C242" s="207"/>
      <c r="D242" s="208" t="s">
        <v>159</v>
      </c>
      <c r="E242" s="209" t="s">
        <v>19</v>
      </c>
      <c r="F242" s="210" t="s">
        <v>911</v>
      </c>
      <c r="G242" s="207"/>
      <c r="H242" s="211" t="s">
        <v>19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159</v>
      </c>
      <c r="AU242" s="217" t="s">
        <v>81</v>
      </c>
      <c r="AV242" s="12" t="s">
        <v>74</v>
      </c>
      <c r="AW242" s="12" t="s">
        <v>34</v>
      </c>
      <c r="AX242" s="12" t="s">
        <v>70</v>
      </c>
      <c r="AY242" s="217" t="s">
        <v>150</v>
      </c>
    </row>
    <row r="243" spans="2:65" s="13" customFormat="1" ht="13.5" x14ac:dyDescent="0.3">
      <c r="B243" s="218"/>
      <c r="C243" s="219"/>
      <c r="D243" s="229" t="s">
        <v>159</v>
      </c>
      <c r="E243" s="230" t="s">
        <v>19</v>
      </c>
      <c r="F243" s="231" t="s">
        <v>912</v>
      </c>
      <c r="G243" s="219"/>
      <c r="H243" s="232">
        <v>4.0659999999999998</v>
      </c>
      <c r="I243" s="223"/>
      <c r="J243" s="219"/>
      <c r="K243" s="219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159</v>
      </c>
      <c r="AU243" s="228" t="s">
        <v>81</v>
      </c>
      <c r="AV243" s="13" t="s">
        <v>81</v>
      </c>
      <c r="AW243" s="13" t="s">
        <v>34</v>
      </c>
      <c r="AX243" s="13" t="s">
        <v>74</v>
      </c>
      <c r="AY243" s="228" t="s">
        <v>150</v>
      </c>
    </row>
    <row r="244" spans="2:65" s="1" customFormat="1" ht="22.5" customHeight="1" x14ac:dyDescent="0.3">
      <c r="B244" s="36"/>
      <c r="C244" s="194" t="s">
        <v>408</v>
      </c>
      <c r="D244" s="194" t="s">
        <v>152</v>
      </c>
      <c r="E244" s="195" t="s">
        <v>913</v>
      </c>
      <c r="F244" s="196" t="s">
        <v>914</v>
      </c>
      <c r="G244" s="197" t="s">
        <v>727</v>
      </c>
      <c r="H244" s="198">
        <v>1.9970000000000001</v>
      </c>
      <c r="I244" s="199"/>
      <c r="J244" s="200">
        <f>ROUND(I244*H244,2)</f>
        <v>0</v>
      </c>
      <c r="K244" s="196" t="s">
        <v>19</v>
      </c>
      <c r="L244" s="56"/>
      <c r="M244" s="201" t="s">
        <v>19</v>
      </c>
      <c r="N244" s="202" t="s">
        <v>41</v>
      </c>
      <c r="O244" s="37"/>
      <c r="P244" s="203">
        <f>O244*H244</f>
        <v>0</v>
      </c>
      <c r="Q244" s="203">
        <v>0</v>
      </c>
      <c r="R244" s="203">
        <f>Q244*H244</f>
        <v>0</v>
      </c>
      <c r="S244" s="203">
        <v>2.27</v>
      </c>
      <c r="T244" s="204">
        <f>S244*H244</f>
        <v>4.5331900000000003</v>
      </c>
      <c r="AR244" s="19" t="s">
        <v>157</v>
      </c>
      <c r="AT244" s="19" t="s">
        <v>152</v>
      </c>
      <c r="AU244" s="19" t="s">
        <v>81</v>
      </c>
      <c r="AY244" s="19" t="s">
        <v>150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9" t="s">
        <v>74</v>
      </c>
      <c r="BK244" s="205">
        <f>ROUND(I244*H244,2)</f>
        <v>0</v>
      </c>
      <c r="BL244" s="19" t="s">
        <v>157</v>
      </c>
      <c r="BM244" s="19" t="s">
        <v>915</v>
      </c>
    </row>
    <row r="245" spans="2:65" s="12" customFormat="1" ht="13.5" x14ac:dyDescent="0.3">
      <c r="B245" s="206"/>
      <c r="C245" s="207"/>
      <c r="D245" s="208" t="s">
        <v>159</v>
      </c>
      <c r="E245" s="209" t="s">
        <v>19</v>
      </c>
      <c r="F245" s="210" t="s">
        <v>916</v>
      </c>
      <c r="G245" s="207"/>
      <c r="H245" s="211" t="s">
        <v>19</v>
      </c>
      <c r="I245" s="212"/>
      <c r="J245" s="207"/>
      <c r="K245" s="207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159</v>
      </c>
      <c r="AU245" s="217" t="s">
        <v>81</v>
      </c>
      <c r="AV245" s="12" t="s">
        <v>74</v>
      </c>
      <c r="AW245" s="12" t="s">
        <v>34</v>
      </c>
      <c r="AX245" s="12" t="s">
        <v>70</v>
      </c>
      <c r="AY245" s="217" t="s">
        <v>150</v>
      </c>
    </row>
    <row r="246" spans="2:65" s="13" customFormat="1" ht="13.5" x14ac:dyDescent="0.3">
      <c r="B246" s="218"/>
      <c r="C246" s="219"/>
      <c r="D246" s="229" t="s">
        <v>159</v>
      </c>
      <c r="E246" s="230" t="s">
        <v>19</v>
      </c>
      <c r="F246" s="231" t="s">
        <v>917</v>
      </c>
      <c r="G246" s="219"/>
      <c r="H246" s="232">
        <v>1.9970000000000001</v>
      </c>
      <c r="I246" s="223"/>
      <c r="J246" s="219"/>
      <c r="K246" s="219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159</v>
      </c>
      <c r="AU246" s="228" t="s">
        <v>81</v>
      </c>
      <c r="AV246" s="13" t="s">
        <v>81</v>
      </c>
      <c r="AW246" s="13" t="s">
        <v>34</v>
      </c>
      <c r="AX246" s="13" t="s">
        <v>74</v>
      </c>
      <c r="AY246" s="228" t="s">
        <v>150</v>
      </c>
    </row>
    <row r="247" spans="2:65" s="1" customFormat="1" ht="22.5" customHeight="1" x14ac:dyDescent="0.3">
      <c r="B247" s="36"/>
      <c r="C247" s="194" t="s">
        <v>413</v>
      </c>
      <c r="D247" s="194" t="s">
        <v>152</v>
      </c>
      <c r="E247" s="195" t="s">
        <v>918</v>
      </c>
      <c r="F247" s="196" t="s">
        <v>919</v>
      </c>
      <c r="G247" s="197" t="s">
        <v>166</v>
      </c>
      <c r="H247" s="198">
        <v>2.5</v>
      </c>
      <c r="I247" s="199"/>
      <c r="J247" s="200">
        <f>ROUND(I247*H247,2)</f>
        <v>0</v>
      </c>
      <c r="K247" s="196" t="s">
        <v>19</v>
      </c>
      <c r="L247" s="56"/>
      <c r="M247" s="201" t="s">
        <v>19</v>
      </c>
      <c r="N247" s="202" t="s">
        <v>41</v>
      </c>
      <c r="O247" s="37"/>
      <c r="P247" s="203">
        <f>O247*H247</f>
        <v>0</v>
      </c>
      <c r="Q247" s="203">
        <v>0</v>
      </c>
      <c r="R247" s="203">
        <f>Q247*H247</f>
        <v>0</v>
      </c>
      <c r="S247" s="203">
        <v>0.25</v>
      </c>
      <c r="T247" s="204">
        <f>S247*H247</f>
        <v>0.625</v>
      </c>
      <c r="AR247" s="19" t="s">
        <v>157</v>
      </c>
      <c r="AT247" s="19" t="s">
        <v>152</v>
      </c>
      <c r="AU247" s="19" t="s">
        <v>81</v>
      </c>
      <c r="AY247" s="19" t="s">
        <v>150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9" t="s">
        <v>74</v>
      </c>
      <c r="BK247" s="205">
        <f>ROUND(I247*H247,2)</f>
        <v>0</v>
      </c>
      <c r="BL247" s="19" t="s">
        <v>157</v>
      </c>
      <c r="BM247" s="19" t="s">
        <v>920</v>
      </c>
    </row>
    <row r="248" spans="2:65" s="12" customFormat="1" ht="13.5" x14ac:dyDescent="0.3">
      <c r="B248" s="206"/>
      <c r="C248" s="207"/>
      <c r="D248" s="208" t="s">
        <v>159</v>
      </c>
      <c r="E248" s="209" t="s">
        <v>19</v>
      </c>
      <c r="F248" s="210" t="s">
        <v>921</v>
      </c>
      <c r="G248" s="207"/>
      <c r="H248" s="211" t="s">
        <v>19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159</v>
      </c>
      <c r="AU248" s="217" t="s">
        <v>81</v>
      </c>
      <c r="AV248" s="12" t="s">
        <v>74</v>
      </c>
      <c r="AW248" s="12" t="s">
        <v>34</v>
      </c>
      <c r="AX248" s="12" t="s">
        <v>70</v>
      </c>
      <c r="AY248" s="217" t="s">
        <v>150</v>
      </c>
    </row>
    <row r="249" spans="2:65" s="13" customFormat="1" ht="13.5" x14ac:dyDescent="0.3">
      <c r="B249" s="218"/>
      <c r="C249" s="219"/>
      <c r="D249" s="229" t="s">
        <v>159</v>
      </c>
      <c r="E249" s="230" t="s">
        <v>19</v>
      </c>
      <c r="F249" s="231" t="s">
        <v>922</v>
      </c>
      <c r="G249" s="219"/>
      <c r="H249" s="232">
        <v>2.5</v>
      </c>
      <c r="I249" s="223"/>
      <c r="J249" s="219"/>
      <c r="K249" s="219"/>
      <c r="L249" s="224"/>
      <c r="M249" s="225"/>
      <c r="N249" s="226"/>
      <c r="O249" s="226"/>
      <c r="P249" s="226"/>
      <c r="Q249" s="226"/>
      <c r="R249" s="226"/>
      <c r="S249" s="226"/>
      <c r="T249" s="227"/>
      <c r="AT249" s="228" t="s">
        <v>159</v>
      </c>
      <c r="AU249" s="228" t="s">
        <v>81</v>
      </c>
      <c r="AV249" s="13" t="s">
        <v>81</v>
      </c>
      <c r="AW249" s="13" t="s">
        <v>34</v>
      </c>
      <c r="AX249" s="13" t="s">
        <v>74</v>
      </c>
      <c r="AY249" s="228" t="s">
        <v>150</v>
      </c>
    </row>
    <row r="250" spans="2:65" s="1" customFormat="1" ht="22.5" customHeight="1" x14ac:dyDescent="0.3">
      <c r="B250" s="36"/>
      <c r="C250" s="194" t="s">
        <v>422</v>
      </c>
      <c r="D250" s="194" t="s">
        <v>152</v>
      </c>
      <c r="E250" s="195" t="s">
        <v>923</v>
      </c>
      <c r="F250" s="196" t="s">
        <v>924</v>
      </c>
      <c r="G250" s="197" t="s">
        <v>166</v>
      </c>
      <c r="H250" s="198">
        <v>0.80400000000000005</v>
      </c>
      <c r="I250" s="199"/>
      <c r="J250" s="200">
        <f>ROUND(I250*H250,2)</f>
        <v>0</v>
      </c>
      <c r="K250" s="196" t="s">
        <v>19</v>
      </c>
      <c r="L250" s="56"/>
      <c r="M250" s="201" t="s">
        <v>19</v>
      </c>
      <c r="N250" s="202" t="s">
        <v>41</v>
      </c>
      <c r="O250" s="37"/>
      <c r="P250" s="203">
        <f>O250*H250</f>
        <v>0</v>
      </c>
      <c r="Q250" s="203">
        <v>0</v>
      </c>
      <c r="R250" s="203">
        <f>Q250*H250</f>
        <v>0</v>
      </c>
      <c r="S250" s="203">
        <v>4.8000000000000001E-2</v>
      </c>
      <c r="T250" s="204">
        <f>S250*H250</f>
        <v>3.8592000000000001E-2</v>
      </c>
      <c r="AR250" s="19" t="s">
        <v>157</v>
      </c>
      <c r="AT250" s="19" t="s">
        <v>152</v>
      </c>
      <c r="AU250" s="19" t="s">
        <v>81</v>
      </c>
      <c r="AY250" s="19" t="s">
        <v>150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9" t="s">
        <v>74</v>
      </c>
      <c r="BK250" s="205">
        <f>ROUND(I250*H250,2)</f>
        <v>0</v>
      </c>
      <c r="BL250" s="19" t="s">
        <v>157</v>
      </c>
      <c r="BM250" s="19" t="s">
        <v>925</v>
      </c>
    </row>
    <row r="251" spans="2:65" s="12" customFormat="1" ht="13.5" x14ac:dyDescent="0.3">
      <c r="B251" s="206"/>
      <c r="C251" s="207"/>
      <c r="D251" s="208" t="s">
        <v>159</v>
      </c>
      <c r="E251" s="209" t="s">
        <v>19</v>
      </c>
      <c r="F251" s="210" t="s">
        <v>926</v>
      </c>
      <c r="G251" s="207"/>
      <c r="H251" s="211" t="s">
        <v>19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159</v>
      </c>
      <c r="AU251" s="217" t="s">
        <v>81</v>
      </c>
      <c r="AV251" s="12" t="s">
        <v>74</v>
      </c>
      <c r="AW251" s="12" t="s">
        <v>34</v>
      </c>
      <c r="AX251" s="12" t="s">
        <v>70</v>
      </c>
      <c r="AY251" s="217" t="s">
        <v>150</v>
      </c>
    </row>
    <row r="252" spans="2:65" s="13" customFormat="1" ht="13.5" x14ac:dyDescent="0.3">
      <c r="B252" s="218"/>
      <c r="C252" s="219"/>
      <c r="D252" s="229" t="s">
        <v>159</v>
      </c>
      <c r="E252" s="230" t="s">
        <v>19</v>
      </c>
      <c r="F252" s="231" t="s">
        <v>927</v>
      </c>
      <c r="G252" s="219"/>
      <c r="H252" s="232">
        <v>0.80400000000000005</v>
      </c>
      <c r="I252" s="223"/>
      <c r="J252" s="219"/>
      <c r="K252" s="219"/>
      <c r="L252" s="224"/>
      <c r="M252" s="225"/>
      <c r="N252" s="226"/>
      <c r="O252" s="226"/>
      <c r="P252" s="226"/>
      <c r="Q252" s="226"/>
      <c r="R252" s="226"/>
      <c r="S252" s="226"/>
      <c r="T252" s="227"/>
      <c r="AT252" s="228" t="s">
        <v>159</v>
      </c>
      <c r="AU252" s="228" t="s">
        <v>81</v>
      </c>
      <c r="AV252" s="13" t="s">
        <v>81</v>
      </c>
      <c r="AW252" s="13" t="s">
        <v>34</v>
      </c>
      <c r="AX252" s="13" t="s">
        <v>74</v>
      </c>
      <c r="AY252" s="228" t="s">
        <v>150</v>
      </c>
    </row>
    <row r="253" spans="2:65" s="1" customFormat="1" ht="22.5" customHeight="1" x14ac:dyDescent="0.3">
      <c r="B253" s="36"/>
      <c r="C253" s="194" t="s">
        <v>427</v>
      </c>
      <c r="D253" s="194" t="s">
        <v>152</v>
      </c>
      <c r="E253" s="195" t="s">
        <v>928</v>
      </c>
      <c r="F253" s="196" t="s">
        <v>929</v>
      </c>
      <c r="G253" s="197" t="s">
        <v>166</v>
      </c>
      <c r="H253" s="198">
        <v>4.2439999999999998</v>
      </c>
      <c r="I253" s="199"/>
      <c r="J253" s="200">
        <f>ROUND(I253*H253,2)</f>
        <v>0</v>
      </c>
      <c r="K253" s="196" t="s">
        <v>19</v>
      </c>
      <c r="L253" s="56"/>
      <c r="M253" s="201" t="s">
        <v>19</v>
      </c>
      <c r="N253" s="202" t="s">
        <v>41</v>
      </c>
      <c r="O253" s="37"/>
      <c r="P253" s="203">
        <f>O253*H253</f>
        <v>0</v>
      </c>
      <c r="Q253" s="203">
        <v>0</v>
      </c>
      <c r="R253" s="203">
        <f>Q253*H253</f>
        <v>0</v>
      </c>
      <c r="S253" s="203">
        <v>6.5000000000000002E-2</v>
      </c>
      <c r="T253" s="204">
        <f>S253*H253</f>
        <v>0.27585999999999999</v>
      </c>
      <c r="AR253" s="19" t="s">
        <v>157</v>
      </c>
      <c r="AT253" s="19" t="s">
        <v>152</v>
      </c>
      <c r="AU253" s="19" t="s">
        <v>81</v>
      </c>
      <c r="AY253" s="19" t="s">
        <v>150</v>
      </c>
      <c r="BE253" s="205">
        <f>IF(N253="základní",J253,0)</f>
        <v>0</v>
      </c>
      <c r="BF253" s="205">
        <f>IF(N253="snížená",J253,0)</f>
        <v>0</v>
      </c>
      <c r="BG253" s="205">
        <f>IF(N253="zákl. přenesená",J253,0)</f>
        <v>0</v>
      </c>
      <c r="BH253" s="205">
        <f>IF(N253="sníž. přenesená",J253,0)</f>
        <v>0</v>
      </c>
      <c r="BI253" s="205">
        <f>IF(N253="nulová",J253,0)</f>
        <v>0</v>
      </c>
      <c r="BJ253" s="19" t="s">
        <v>74</v>
      </c>
      <c r="BK253" s="205">
        <f>ROUND(I253*H253,2)</f>
        <v>0</v>
      </c>
      <c r="BL253" s="19" t="s">
        <v>157</v>
      </c>
      <c r="BM253" s="19" t="s">
        <v>930</v>
      </c>
    </row>
    <row r="254" spans="2:65" s="12" customFormat="1" ht="13.5" x14ac:dyDescent="0.3">
      <c r="B254" s="206"/>
      <c r="C254" s="207"/>
      <c r="D254" s="208" t="s">
        <v>159</v>
      </c>
      <c r="E254" s="209" t="s">
        <v>19</v>
      </c>
      <c r="F254" s="210" t="s">
        <v>931</v>
      </c>
      <c r="G254" s="207"/>
      <c r="H254" s="211" t="s">
        <v>19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159</v>
      </c>
      <c r="AU254" s="217" t="s">
        <v>81</v>
      </c>
      <c r="AV254" s="12" t="s">
        <v>74</v>
      </c>
      <c r="AW254" s="12" t="s">
        <v>34</v>
      </c>
      <c r="AX254" s="12" t="s">
        <v>70</v>
      </c>
      <c r="AY254" s="217" t="s">
        <v>150</v>
      </c>
    </row>
    <row r="255" spans="2:65" s="13" customFormat="1" ht="13.5" x14ac:dyDescent="0.3">
      <c r="B255" s="218"/>
      <c r="C255" s="219"/>
      <c r="D255" s="208" t="s">
        <v>159</v>
      </c>
      <c r="E255" s="220" t="s">
        <v>19</v>
      </c>
      <c r="F255" s="221" t="s">
        <v>932</v>
      </c>
      <c r="G255" s="219"/>
      <c r="H255" s="222">
        <v>4.2439999999999998</v>
      </c>
      <c r="I255" s="223"/>
      <c r="J255" s="219"/>
      <c r="K255" s="219"/>
      <c r="L255" s="224"/>
      <c r="M255" s="225"/>
      <c r="N255" s="226"/>
      <c r="O255" s="226"/>
      <c r="P255" s="226"/>
      <c r="Q255" s="226"/>
      <c r="R255" s="226"/>
      <c r="S255" s="226"/>
      <c r="T255" s="227"/>
      <c r="AT255" s="228" t="s">
        <v>159</v>
      </c>
      <c r="AU255" s="228" t="s">
        <v>81</v>
      </c>
      <c r="AV255" s="13" t="s">
        <v>81</v>
      </c>
      <c r="AW255" s="13" t="s">
        <v>34</v>
      </c>
      <c r="AX255" s="13" t="s">
        <v>74</v>
      </c>
      <c r="AY255" s="228" t="s">
        <v>150</v>
      </c>
    </row>
    <row r="256" spans="2:65" s="11" customFormat="1" ht="29.85" customHeight="1" x14ac:dyDescent="0.3">
      <c r="B256" s="177"/>
      <c r="C256" s="178"/>
      <c r="D256" s="191" t="s">
        <v>69</v>
      </c>
      <c r="E256" s="192" t="s">
        <v>277</v>
      </c>
      <c r="F256" s="192" t="s">
        <v>278</v>
      </c>
      <c r="G256" s="178"/>
      <c r="H256" s="178"/>
      <c r="I256" s="181"/>
      <c r="J256" s="193">
        <f>BK256</f>
        <v>0</v>
      </c>
      <c r="K256" s="178"/>
      <c r="L256" s="183"/>
      <c r="M256" s="184"/>
      <c r="N256" s="185"/>
      <c r="O256" s="185"/>
      <c r="P256" s="186">
        <f>SUM(P257:P267)</f>
        <v>0</v>
      </c>
      <c r="Q256" s="185"/>
      <c r="R256" s="186">
        <f>SUM(R257:R267)</f>
        <v>0</v>
      </c>
      <c r="S256" s="185"/>
      <c r="T256" s="187">
        <f>SUM(T257:T267)</f>
        <v>0</v>
      </c>
      <c r="AR256" s="188" t="s">
        <v>74</v>
      </c>
      <c r="AT256" s="189" t="s">
        <v>69</v>
      </c>
      <c r="AU256" s="189" t="s">
        <v>74</v>
      </c>
      <c r="AY256" s="188" t="s">
        <v>150</v>
      </c>
      <c r="BK256" s="190">
        <f>SUM(BK257:BK267)</f>
        <v>0</v>
      </c>
    </row>
    <row r="257" spans="2:65" s="1" customFormat="1" ht="31.5" customHeight="1" x14ac:dyDescent="0.3">
      <c r="B257" s="36"/>
      <c r="C257" s="194" t="s">
        <v>431</v>
      </c>
      <c r="D257" s="194" t="s">
        <v>152</v>
      </c>
      <c r="E257" s="195" t="s">
        <v>933</v>
      </c>
      <c r="F257" s="196" t="s">
        <v>934</v>
      </c>
      <c r="G257" s="197" t="s">
        <v>282</v>
      </c>
      <c r="H257" s="198">
        <v>38.017000000000003</v>
      </c>
      <c r="I257" s="199"/>
      <c r="J257" s="200">
        <f>ROUND(I257*H257,2)</f>
        <v>0</v>
      </c>
      <c r="K257" s="196" t="s">
        <v>19</v>
      </c>
      <c r="L257" s="56"/>
      <c r="M257" s="201" t="s">
        <v>19</v>
      </c>
      <c r="N257" s="202" t="s">
        <v>41</v>
      </c>
      <c r="O257" s="37"/>
      <c r="P257" s="203">
        <f>O257*H257</f>
        <v>0</v>
      </c>
      <c r="Q257" s="203">
        <v>0</v>
      </c>
      <c r="R257" s="203">
        <f>Q257*H257</f>
        <v>0</v>
      </c>
      <c r="S257" s="203">
        <v>0</v>
      </c>
      <c r="T257" s="204">
        <f>S257*H257</f>
        <v>0</v>
      </c>
      <c r="AR257" s="19" t="s">
        <v>157</v>
      </c>
      <c r="AT257" s="19" t="s">
        <v>152</v>
      </c>
      <c r="AU257" s="19" t="s">
        <v>81</v>
      </c>
      <c r="AY257" s="19" t="s">
        <v>150</v>
      </c>
      <c r="BE257" s="205">
        <f>IF(N257="základní",J257,0)</f>
        <v>0</v>
      </c>
      <c r="BF257" s="205">
        <f>IF(N257="snížená",J257,0)</f>
        <v>0</v>
      </c>
      <c r="BG257" s="205">
        <f>IF(N257="zákl. přenesená",J257,0)</f>
        <v>0</v>
      </c>
      <c r="BH257" s="205">
        <f>IF(N257="sníž. přenesená",J257,0)</f>
        <v>0</v>
      </c>
      <c r="BI257" s="205">
        <f>IF(N257="nulová",J257,0)</f>
        <v>0</v>
      </c>
      <c r="BJ257" s="19" t="s">
        <v>74</v>
      </c>
      <c r="BK257" s="205">
        <f>ROUND(I257*H257,2)</f>
        <v>0</v>
      </c>
      <c r="BL257" s="19" t="s">
        <v>157</v>
      </c>
      <c r="BM257" s="19" t="s">
        <v>935</v>
      </c>
    </row>
    <row r="258" spans="2:65" s="1" customFormat="1" ht="22.5" customHeight="1" x14ac:dyDescent="0.3">
      <c r="B258" s="36"/>
      <c r="C258" s="194" t="s">
        <v>435</v>
      </c>
      <c r="D258" s="194" t="s">
        <v>152</v>
      </c>
      <c r="E258" s="195" t="s">
        <v>285</v>
      </c>
      <c r="F258" s="196" t="s">
        <v>286</v>
      </c>
      <c r="G258" s="197" t="s">
        <v>282</v>
      </c>
      <c r="H258" s="198">
        <v>22.762</v>
      </c>
      <c r="I258" s="199"/>
      <c r="J258" s="200">
        <f>ROUND(I258*H258,2)</f>
        <v>0</v>
      </c>
      <c r="K258" s="196" t="s">
        <v>19</v>
      </c>
      <c r="L258" s="56"/>
      <c r="M258" s="201" t="s">
        <v>19</v>
      </c>
      <c r="N258" s="202" t="s">
        <v>41</v>
      </c>
      <c r="O258" s="37"/>
      <c r="P258" s="203">
        <f>O258*H258</f>
        <v>0</v>
      </c>
      <c r="Q258" s="203">
        <v>0</v>
      </c>
      <c r="R258" s="203">
        <f>Q258*H258</f>
        <v>0</v>
      </c>
      <c r="S258" s="203">
        <v>0</v>
      </c>
      <c r="T258" s="204">
        <f>S258*H258</f>
        <v>0</v>
      </c>
      <c r="AR258" s="19" t="s">
        <v>157</v>
      </c>
      <c r="AT258" s="19" t="s">
        <v>152</v>
      </c>
      <c r="AU258" s="19" t="s">
        <v>81</v>
      </c>
      <c r="AY258" s="19" t="s">
        <v>150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9" t="s">
        <v>74</v>
      </c>
      <c r="BK258" s="205">
        <f>ROUND(I258*H258,2)</f>
        <v>0</v>
      </c>
      <c r="BL258" s="19" t="s">
        <v>157</v>
      </c>
      <c r="BM258" s="19" t="s">
        <v>936</v>
      </c>
    </row>
    <row r="259" spans="2:65" s="13" customFormat="1" ht="13.5" x14ac:dyDescent="0.3">
      <c r="B259" s="218"/>
      <c r="C259" s="219"/>
      <c r="D259" s="208" t="s">
        <v>159</v>
      </c>
      <c r="E259" s="220" t="s">
        <v>19</v>
      </c>
      <c r="F259" s="221" t="s">
        <v>937</v>
      </c>
      <c r="G259" s="219"/>
      <c r="H259" s="222">
        <v>38.017000000000003</v>
      </c>
      <c r="I259" s="223"/>
      <c r="J259" s="219"/>
      <c r="K259" s="219"/>
      <c r="L259" s="224"/>
      <c r="M259" s="225"/>
      <c r="N259" s="226"/>
      <c r="O259" s="226"/>
      <c r="P259" s="226"/>
      <c r="Q259" s="226"/>
      <c r="R259" s="226"/>
      <c r="S259" s="226"/>
      <c r="T259" s="227"/>
      <c r="AT259" s="228" t="s">
        <v>159</v>
      </c>
      <c r="AU259" s="228" t="s">
        <v>81</v>
      </c>
      <c r="AV259" s="13" t="s">
        <v>81</v>
      </c>
      <c r="AW259" s="13" t="s">
        <v>34</v>
      </c>
      <c r="AX259" s="13" t="s">
        <v>70</v>
      </c>
      <c r="AY259" s="228" t="s">
        <v>150</v>
      </c>
    </row>
    <row r="260" spans="2:65" s="13" customFormat="1" ht="13.5" x14ac:dyDescent="0.3">
      <c r="B260" s="218"/>
      <c r="C260" s="219"/>
      <c r="D260" s="208" t="s">
        <v>159</v>
      </c>
      <c r="E260" s="220" t="s">
        <v>19</v>
      </c>
      <c r="F260" s="221" t="s">
        <v>938</v>
      </c>
      <c r="G260" s="219"/>
      <c r="H260" s="222">
        <v>-0.625</v>
      </c>
      <c r="I260" s="223"/>
      <c r="J260" s="219"/>
      <c r="K260" s="219"/>
      <c r="L260" s="224"/>
      <c r="M260" s="225"/>
      <c r="N260" s="226"/>
      <c r="O260" s="226"/>
      <c r="P260" s="226"/>
      <c r="Q260" s="226"/>
      <c r="R260" s="226"/>
      <c r="S260" s="226"/>
      <c r="T260" s="227"/>
      <c r="AT260" s="228" t="s">
        <v>159</v>
      </c>
      <c r="AU260" s="228" t="s">
        <v>81</v>
      </c>
      <c r="AV260" s="13" t="s">
        <v>81</v>
      </c>
      <c r="AW260" s="13" t="s">
        <v>34</v>
      </c>
      <c r="AX260" s="13" t="s">
        <v>70</v>
      </c>
      <c r="AY260" s="228" t="s">
        <v>150</v>
      </c>
    </row>
    <row r="261" spans="2:65" s="13" customFormat="1" ht="13.5" x14ac:dyDescent="0.3">
      <c r="B261" s="218"/>
      <c r="C261" s="219"/>
      <c r="D261" s="208" t="s">
        <v>159</v>
      </c>
      <c r="E261" s="220" t="s">
        <v>19</v>
      </c>
      <c r="F261" s="221" t="s">
        <v>939</v>
      </c>
      <c r="G261" s="219"/>
      <c r="H261" s="222">
        <v>-9.5470000000000006</v>
      </c>
      <c r="I261" s="223"/>
      <c r="J261" s="219"/>
      <c r="K261" s="219"/>
      <c r="L261" s="224"/>
      <c r="M261" s="225"/>
      <c r="N261" s="226"/>
      <c r="O261" s="226"/>
      <c r="P261" s="226"/>
      <c r="Q261" s="226"/>
      <c r="R261" s="226"/>
      <c r="S261" s="226"/>
      <c r="T261" s="227"/>
      <c r="AT261" s="228" t="s">
        <v>159</v>
      </c>
      <c r="AU261" s="228" t="s">
        <v>81</v>
      </c>
      <c r="AV261" s="13" t="s">
        <v>81</v>
      </c>
      <c r="AW261" s="13" t="s">
        <v>34</v>
      </c>
      <c r="AX261" s="13" t="s">
        <v>70</v>
      </c>
      <c r="AY261" s="228" t="s">
        <v>150</v>
      </c>
    </row>
    <row r="262" spans="2:65" s="13" customFormat="1" ht="13.5" x14ac:dyDescent="0.3">
      <c r="B262" s="218"/>
      <c r="C262" s="219"/>
      <c r="D262" s="208" t="s">
        <v>159</v>
      </c>
      <c r="E262" s="220" t="s">
        <v>19</v>
      </c>
      <c r="F262" s="221" t="s">
        <v>940</v>
      </c>
      <c r="G262" s="219"/>
      <c r="H262" s="222">
        <v>-5.0830000000000002</v>
      </c>
      <c r="I262" s="223"/>
      <c r="J262" s="219"/>
      <c r="K262" s="219"/>
      <c r="L262" s="224"/>
      <c r="M262" s="225"/>
      <c r="N262" s="226"/>
      <c r="O262" s="226"/>
      <c r="P262" s="226"/>
      <c r="Q262" s="226"/>
      <c r="R262" s="226"/>
      <c r="S262" s="226"/>
      <c r="T262" s="227"/>
      <c r="AT262" s="228" t="s">
        <v>159</v>
      </c>
      <c r="AU262" s="228" t="s">
        <v>81</v>
      </c>
      <c r="AV262" s="13" t="s">
        <v>81</v>
      </c>
      <c r="AW262" s="13" t="s">
        <v>34</v>
      </c>
      <c r="AX262" s="13" t="s">
        <v>70</v>
      </c>
      <c r="AY262" s="228" t="s">
        <v>150</v>
      </c>
    </row>
    <row r="263" spans="2:65" s="14" customFormat="1" ht="13.5" x14ac:dyDescent="0.3">
      <c r="B263" s="233"/>
      <c r="C263" s="234"/>
      <c r="D263" s="229" t="s">
        <v>159</v>
      </c>
      <c r="E263" s="235" t="s">
        <v>19</v>
      </c>
      <c r="F263" s="236" t="s">
        <v>177</v>
      </c>
      <c r="G263" s="234"/>
      <c r="H263" s="237">
        <v>22.762</v>
      </c>
      <c r="I263" s="238"/>
      <c r="J263" s="234"/>
      <c r="K263" s="234"/>
      <c r="L263" s="239"/>
      <c r="M263" s="240"/>
      <c r="N263" s="241"/>
      <c r="O263" s="241"/>
      <c r="P263" s="241"/>
      <c r="Q263" s="241"/>
      <c r="R263" s="241"/>
      <c r="S263" s="241"/>
      <c r="T263" s="242"/>
      <c r="AT263" s="243" t="s">
        <v>159</v>
      </c>
      <c r="AU263" s="243" t="s">
        <v>81</v>
      </c>
      <c r="AV263" s="14" t="s">
        <v>157</v>
      </c>
      <c r="AW263" s="14" t="s">
        <v>34</v>
      </c>
      <c r="AX263" s="14" t="s">
        <v>74</v>
      </c>
      <c r="AY263" s="243" t="s">
        <v>150</v>
      </c>
    </row>
    <row r="264" spans="2:65" s="1" customFormat="1" ht="22.5" customHeight="1" x14ac:dyDescent="0.3">
      <c r="B264" s="36"/>
      <c r="C264" s="194" t="s">
        <v>440</v>
      </c>
      <c r="D264" s="194" t="s">
        <v>152</v>
      </c>
      <c r="E264" s="195" t="s">
        <v>289</v>
      </c>
      <c r="F264" s="196" t="s">
        <v>290</v>
      </c>
      <c r="G264" s="197" t="s">
        <v>282</v>
      </c>
      <c r="H264" s="198">
        <v>432.47800000000001</v>
      </c>
      <c r="I264" s="199"/>
      <c r="J264" s="200">
        <f>ROUND(I264*H264,2)</f>
        <v>0</v>
      </c>
      <c r="K264" s="196" t="s">
        <v>19</v>
      </c>
      <c r="L264" s="56"/>
      <c r="M264" s="201" t="s">
        <v>19</v>
      </c>
      <c r="N264" s="202" t="s">
        <v>41</v>
      </c>
      <c r="O264" s="37"/>
      <c r="P264" s="203">
        <f>O264*H264</f>
        <v>0</v>
      </c>
      <c r="Q264" s="203">
        <v>0</v>
      </c>
      <c r="R264" s="203">
        <f>Q264*H264</f>
        <v>0</v>
      </c>
      <c r="S264" s="203">
        <v>0</v>
      </c>
      <c r="T264" s="204">
        <f>S264*H264</f>
        <v>0</v>
      </c>
      <c r="AR264" s="19" t="s">
        <v>157</v>
      </c>
      <c r="AT264" s="19" t="s">
        <v>152</v>
      </c>
      <c r="AU264" s="19" t="s">
        <v>81</v>
      </c>
      <c r="AY264" s="19" t="s">
        <v>150</v>
      </c>
      <c r="BE264" s="205">
        <f>IF(N264="základní",J264,0)</f>
        <v>0</v>
      </c>
      <c r="BF264" s="205">
        <f>IF(N264="snížená",J264,0)</f>
        <v>0</v>
      </c>
      <c r="BG264" s="205">
        <f>IF(N264="zákl. přenesená",J264,0)</f>
        <v>0</v>
      </c>
      <c r="BH264" s="205">
        <f>IF(N264="sníž. přenesená",J264,0)</f>
        <v>0</v>
      </c>
      <c r="BI264" s="205">
        <f>IF(N264="nulová",J264,0)</f>
        <v>0</v>
      </c>
      <c r="BJ264" s="19" t="s">
        <v>74</v>
      </c>
      <c r="BK264" s="205">
        <f>ROUND(I264*H264,2)</f>
        <v>0</v>
      </c>
      <c r="BL264" s="19" t="s">
        <v>157</v>
      </c>
      <c r="BM264" s="19" t="s">
        <v>941</v>
      </c>
    </row>
    <row r="265" spans="2:65" s="13" customFormat="1" ht="13.5" x14ac:dyDescent="0.3">
      <c r="B265" s="218"/>
      <c r="C265" s="219"/>
      <c r="D265" s="229" t="s">
        <v>159</v>
      </c>
      <c r="E265" s="230" t="s">
        <v>19</v>
      </c>
      <c r="F265" s="231" t="s">
        <v>942</v>
      </c>
      <c r="G265" s="219"/>
      <c r="H265" s="232">
        <v>432.47800000000001</v>
      </c>
      <c r="I265" s="223"/>
      <c r="J265" s="219"/>
      <c r="K265" s="219"/>
      <c r="L265" s="224"/>
      <c r="M265" s="225"/>
      <c r="N265" s="226"/>
      <c r="O265" s="226"/>
      <c r="P265" s="226"/>
      <c r="Q265" s="226"/>
      <c r="R265" s="226"/>
      <c r="S265" s="226"/>
      <c r="T265" s="227"/>
      <c r="AT265" s="228" t="s">
        <v>159</v>
      </c>
      <c r="AU265" s="228" t="s">
        <v>81</v>
      </c>
      <c r="AV265" s="13" t="s">
        <v>81</v>
      </c>
      <c r="AW265" s="13" t="s">
        <v>34</v>
      </c>
      <c r="AX265" s="13" t="s">
        <v>74</v>
      </c>
      <c r="AY265" s="228" t="s">
        <v>150</v>
      </c>
    </row>
    <row r="266" spans="2:65" s="1" customFormat="1" ht="22.5" customHeight="1" x14ac:dyDescent="0.3">
      <c r="B266" s="36"/>
      <c r="C266" s="194" t="s">
        <v>446</v>
      </c>
      <c r="D266" s="194" t="s">
        <v>152</v>
      </c>
      <c r="E266" s="195" t="s">
        <v>294</v>
      </c>
      <c r="F266" s="196" t="s">
        <v>295</v>
      </c>
      <c r="G266" s="197" t="s">
        <v>282</v>
      </c>
      <c r="H266" s="198">
        <v>22.762</v>
      </c>
      <c r="I266" s="199"/>
      <c r="J266" s="200">
        <f>ROUND(I266*H266,2)</f>
        <v>0</v>
      </c>
      <c r="K266" s="196" t="s">
        <v>19</v>
      </c>
      <c r="L266" s="56"/>
      <c r="M266" s="201" t="s">
        <v>19</v>
      </c>
      <c r="N266" s="202" t="s">
        <v>41</v>
      </c>
      <c r="O266" s="37"/>
      <c r="P266" s="203">
        <f>O266*H266</f>
        <v>0</v>
      </c>
      <c r="Q266" s="203">
        <v>0</v>
      </c>
      <c r="R266" s="203">
        <f>Q266*H266</f>
        <v>0</v>
      </c>
      <c r="S266" s="203">
        <v>0</v>
      </c>
      <c r="T266" s="204">
        <f>S266*H266</f>
        <v>0</v>
      </c>
      <c r="AR266" s="19" t="s">
        <v>157</v>
      </c>
      <c r="AT266" s="19" t="s">
        <v>152</v>
      </c>
      <c r="AU266" s="19" t="s">
        <v>81</v>
      </c>
      <c r="AY266" s="19" t="s">
        <v>150</v>
      </c>
      <c r="BE266" s="205">
        <f>IF(N266="základní",J266,0)</f>
        <v>0</v>
      </c>
      <c r="BF266" s="205">
        <f>IF(N266="snížená",J266,0)</f>
        <v>0</v>
      </c>
      <c r="BG266" s="205">
        <f>IF(N266="zákl. přenesená",J266,0)</f>
        <v>0</v>
      </c>
      <c r="BH266" s="205">
        <f>IF(N266="sníž. přenesená",J266,0)</f>
        <v>0</v>
      </c>
      <c r="BI266" s="205">
        <f>IF(N266="nulová",J266,0)</f>
        <v>0</v>
      </c>
      <c r="BJ266" s="19" t="s">
        <v>74</v>
      </c>
      <c r="BK266" s="205">
        <f>ROUND(I266*H266,2)</f>
        <v>0</v>
      </c>
      <c r="BL266" s="19" t="s">
        <v>157</v>
      </c>
      <c r="BM266" s="19" t="s">
        <v>943</v>
      </c>
    </row>
    <row r="267" spans="2:65" s="13" customFormat="1" ht="13.5" x14ac:dyDescent="0.3">
      <c r="B267" s="218"/>
      <c r="C267" s="219"/>
      <c r="D267" s="208" t="s">
        <v>159</v>
      </c>
      <c r="E267" s="220" t="s">
        <v>19</v>
      </c>
      <c r="F267" s="221" t="s">
        <v>944</v>
      </c>
      <c r="G267" s="219"/>
      <c r="H267" s="222">
        <v>22.762</v>
      </c>
      <c r="I267" s="223"/>
      <c r="J267" s="219"/>
      <c r="K267" s="219"/>
      <c r="L267" s="224"/>
      <c r="M267" s="225"/>
      <c r="N267" s="226"/>
      <c r="O267" s="226"/>
      <c r="P267" s="226"/>
      <c r="Q267" s="226"/>
      <c r="R267" s="226"/>
      <c r="S267" s="226"/>
      <c r="T267" s="227"/>
      <c r="AT267" s="228" t="s">
        <v>159</v>
      </c>
      <c r="AU267" s="228" t="s">
        <v>81</v>
      </c>
      <c r="AV267" s="13" t="s">
        <v>81</v>
      </c>
      <c r="AW267" s="13" t="s">
        <v>34</v>
      </c>
      <c r="AX267" s="13" t="s">
        <v>74</v>
      </c>
      <c r="AY267" s="228" t="s">
        <v>150</v>
      </c>
    </row>
    <row r="268" spans="2:65" s="11" customFormat="1" ht="29.85" customHeight="1" x14ac:dyDescent="0.3">
      <c r="B268" s="177"/>
      <c r="C268" s="178"/>
      <c r="D268" s="191" t="s">
        <v>69</v>
      </c>
      <c r="E268" s="192" t="s">
        <v>305</v>
      </c>
      <c r="F268" s="192" t="s">
        <v>306</v>
      </c>
      <c r="G268" s="178"/>
      <c r="H268" s="178"/>
      <c r="I268" s="181"/>
      <c r="J268" s="193">
        <f>BK268</f>
        <v>0</v>
      </c>
      <c r="K268" s="178"/>
      <c r="L268" s="183"/>
      <c r="M268" s="184"/>
      <c r="N268" s="185"/>
      <c r="O268" s="185"/>
      <c r="P268" s="186">
        <f>P269</f>
        <v>0</v>
      </c>
      <c r="Q268" s="185"/>
      <c r="R268" s="186">
        <f>R269</f>
        <v>0</v>
      </c>
      <c r="S268" s="185"/>
      <c r="T268" s="187">
        <f>T269</f>
        <v>0</v>
      </c>
      <c r="AR268" s="188" t="s">
        <v>74</v>
      </c>
      <c r="AT268" s="189" t="s">
        <v>69</v>
      </c>
      <c r="AU268" s="189" t="s">
        <v>74</v>
      </c>
      <c r="AY268" s="188" t="s">
        <v>150</v>
      </c>
      <c r="BK268" s="190">
        <f>BK269</f>
        <v>0</v>
      </c>
    </row>
    <row r="269" spans="2:65" s="1" customFormat="1" ht="22.5" customHeight="1" x14ac:dyDescent="0.3">
      <c r="B269" s="36"/>
      <c r="C269" s="194" t="s">
        <v>451</v>
      </c>
      <c r="D269" s="194" t="s">
        <v>152</v>
      </c>
      <c r="E269" s="195" t="s">
        <v>945</v>
      </c>
      <c r="F269" s="196" t="s">
        <v>946</v>
      </c>
      <c r="G269" s="197" t="s">
        <v>282</v>
      </c>
      <c r="H269" s="198">
        <v>50.064</v>
      </c>
      <c r="I269" s="199"/>
      <c r="J269" s="200">
        <f>ROUND(I269*H269,2)</f>
        <v>0</v>
      </c>
      <c r="K269" s="196" t="s">
        <v>19</v>
      </c>
      <c r="L269" s="56"/>
      <c r="M269" s="201" t="s">
        <v>19</v>
      </c>
      <c r="N269" s="202" t="s">
        <v>41</v>
      </c>
      <c r="O269" s="37"/>
      <c r="P269" s="203">
        <f>O269*H269</f>
        <v>0</v>
      </c>
      <c r="Q269" s="203">
        <v>0</v>
      </c>
      <c r="R269" s="203">
        <f>Q269*H269</f>
        <v>0</v>
      </c>
      <c r="S269" s="203">
        <v>0</v>
      </c>
      <c r="T269" s="204">
        <f>S269*H269</f>
        <v>0</v>
      </c>
      <c r="AR269" s="19" t="s">
        <v>157</v>
      </c>
      <c r="AT269" s="19" t="s">
        <v>152</v>
      </c>
      <c r="AU269" s="19" t="s">
        <v>81</v>
      </c>
      <c r="AY269" s="19" t="s">
        <v>150</v>
      </c>
      <c r="BE269" s="205">
        <f>IF(N269="základní",J269,0)</f>
        <v>0</v>
      </c>
      <c r="BF269" s="205">
        <f>IF(N269="snížená",J269,0)</f>
        <v>0</v>
      </c>
      <c r="BG269" s="205">
        <f>IF(N269="zákl. přenesená",J269,0)</f>
        <v>0</v>
      </c>
      <c r="BH269" s="205">
        <f>IF(N269="sníž. přenesená",J269,0)</f>
        <v>0</v>
      </c>
      <c r="BI269" s="205">
        <f>IF(N269="nulová",J269,0)</f>
        <v>0</v>
      </c>
      <c r="BJ269" s="19" t="s">
        <v>74</v>
      </c>
      <c r="BK269" s="205">
        <f>ROUND(I269*H269,2)</f>
        <v>0</v>
      </c>
      <c r="BL269" s="19" t="s">
        <v>157</v>
      </c>
      <c r="BM269" s="19" t="s">
        <v>947</v>
      </c>
    </row>
    <row r="270" spans="2:65" s="11" customFormat="1" ht="37.35" customHeight="1" x14ac:dyDescent="0.35">
      <c r="B270" s="177"/>
      <c r="C270" s="178"/>
      <c r="D270" s="179" t="s">
        <v>69</v>
      </c>
      <c r="E270" s="180" t="s">
        <v>303</v>
      </c>
      <c r="F270" s="180" t="s">
        <v>304</v>
      </c>
      <c r="G270" s="178"/>
      <c r="H270" s="178"/>
      <c r="I270" s="181"/>
      <c r="J270" s="182">
        <f>BK270</f>
        <v>0</v>
      </c>
      <c r="K270" s="178"/>
      <c r="L270" s="183"/>
      <c r="M270" s="184"/>
      <c r="N270" s="185"/>
      <c r="O270" s="185"/>
      <c r="P270" s="186">
        <f>P271+P276+P295+P302</f>
        <v>0</v>
      </c>
      <c r="Q270" s="185"/>
      <c r="R270" s="186">
        <f>R271+R276+R295+R302</f>
        <v>0.53791200000000006</v>
      </c>
      <c r="S270" s="185"/>
      <c r="T270" s="187">
        <f>T271+T276+T295+T302</f>
        <v>6.25E-2</v>
      </c>
      <c r="AR270" s="188" t="s">
        <v>81</v>
      </c>
      <c r="AT270" s="189" t="s">
        <v>69</v>
      </c>
      <c r="AU270" s="189" t="s">
        <v>70</v>
      </c>
      <c r="AY270" s="188" t="s">
        <v>150</v>
      </c>
      <c r="BK270" s="190">
        <f>BK271+BK276+BK295+BK302</f>
        <v>0</v>
      </c>
    </row>
    <row r="271" spans="2:65" s="11" customFormat="1" ht="19.899999999999999" customHeight="1" x14ac:dyDescent="0.3">
      <c r="B271" s="177"/>
      <c r="C271" s="178"/>
      <c r="D271" s="191" t="s">
        <v>69</v>
      </c>
      <c r="E271" s="192" t="s">
        <v>369</v>
      </c>
      <c r="F271" s="192" t="s">
        <v>370</v>
      </c>
      <c r="G271" s="178"/>
      <c r="H271" s="178"/>
      <c r="I271" s="181"/>
      <c r="J271" s="193">
        <f>BK271</f>
        <v>0</v>
      </c>
      <c r="K271" s="178"/>
      <c r="L271" s="183"/>
      <c r="M271" s="184"/>
      <c r="N271" s="185"/>
      <c r="O271" s="185"/>
      <c r="P271" s="186">
        <f>SUM(P272:P275)</f>
        <v>0</v>
      </c>
      <c r="Q271" s="185"/>
      <c r="R271" s="186">
        <f>SUM(R272:R275)</f>
        <v>0</v>
      </c>
      <c r="S271" s="185"/>
      <c r="T271" s="187">
        <f>SUM(T272:T275)</f>
        <v>0</v>
      </c>
      <c r="AR271" s="188" t="s">
        <v>81</v>
      </c>
      <c r="AT271" s="189" t="s">
        <v>69</v>
      </c>
      <c r="AU271" s="189" t="s">
        <v>74</v>
      </c>
      <c r="AY271" s="188" t="s">
        <v>150</v>
      </c>
      <c r="BK271" s="190">
        <f>SUM(BK272:BK275)</f>
        <v>0</v>
      </c>
    </row>
    <row r="272" spans="2:65" s="1" customFormat="1" ht="31.5" customHeight="1" x14ac:dyDescent="0.3">
      <c r="B272" s="36"/>
      <c r="C272" s="194" t="s">
        <v>456</v>
      </c>
      <c r="D272" s="194" t="s">
        <v>152</v>
      </c>
      <c r="E272" s="195" t="s">
        <v>372</v>
      </c>
      <c r="F272" s="196" t="s">
        <v>948</v>
      </c>
      <c r="G272" s="197" t="s">
        <v>237</v>
      </c>
      <c r="H272" s="198">
        <v>1</v>
      </c>
      <c r="I272" s="199"/>
      <c r="J272" s="200">
        <f>ROUND(I272*H272,2)</f>
        <v>0</v>
      </c>
      <c r="K272" s="196" t="s">
        <v>19</v>
      </c>
      <c r="L272" s="56"/>
      <c r="M272" s="201" t="s">
        <v>19</v>
      </c>
      <c r="N272" s="202" t="s">
        <v>41</v>
      </c>
      <c r="O272" s="37"/>
      <c r="P272" s="203">
        <f>O272*H272</f>
        <v>0</v>
      </c>
      <c r="Q272" s="203">
        <v>0</v>
      </c>
      <c r="R272" s="203">
        <f>Q272*H272</f>
        <v>0</v>
      </c>
      <c r="S272" s="203">
        <v>0</v>
      </c>
      <c r="T272" s="204">
        <f>S272*H272</f>
        <v>0</v>
      </c>
      <c r="AR272" s="19" t="s">
        <v>246</v>
      </c>
      <c r="AT272" s="19" t="s">
        <v>152</v>
      </c>
      <c r="AU272" s="19" t="s">
        <v>81</v>
      </c>
      <c r="AY272" s="19" t="s">
        <v>150</v>
      </c>
      <c r="BE272" s="205">
        <f>IF(N272="základní",J272,0)</f>
        <v>0</v>
      </c>
      <c r="BF272" s="205">
        <f>IF(N272="snížená",J272,0)</f>
        <v>0</v>
      </c>
      <c r="BG272" s="205">
        <f>IF(N272="zákl. přenesená",J272,0)</f>
        <v>0</v>
      </c>
      <c r="BH272" s="205">
        <f>IF(N272="sníž. přenesená",J272,0)</f>
        <v>0</v>
      </c>
      <c r="BI272" s="205">
        <f>IF(N272="nulová",J272,0)</f>
        <v>0</v>
      </c>
      <c r="BJ272" s="19" t="s">
        <v>74</v>
      </c>
      <c r="BK272" s="205">
        <f>ROUND(I272*H272,2)</f>
        <v>0</v>
      </c>
      <c r="BL272" s="19" t="s">
        <v>246</v>
      </c>
      <c r="BM272" s="19" t="s">
        <v>949</v>
      </c>
    </row>
    <row r="273" spans="2:65" s="12" customFormat="1" ht="13.5" x14ac:dyDescent="0.3">
      <c r="B273" s="206"/>
      <c r="C273" s="207"/>
      <c r="D273" s="208" t="s">
        <v>159</v>
      </c>
      <c r="E273" s="209" t="s">
        <v>19</v>
      </c>
      <c r="F273" s="210" t="s">
        <v>881</v>
      </c>
      <c r="G273" s="207"/>
      <c r="H273" s="211" t="s">
        <v>19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159</v>
      </c>
      <c r="AU273" s="217" t="s">
        <v>81</v>
      </c>
      <c r="AV273" s="12" t="s">
        <v>74</v>
      </c>
      <c r="AW273" s="12" t="s">
        <v>34</v>
      </c>
      <c r="AX273" s="12" t="s">
        <v>70</v>
      </c>
      <c r="AY273" s="217" t="s">
        <v>150</v>
      </c>
    </row>
    <row r="274" spans="2:65" s="13" customFormat="1" ht="13.5" x14ac:dyDescent="0.3">
      <c r="B274" s="218"/>
      <c r="C274" s="219"/>
      <c r="D274" s="229" t="s">
        <v>159</v>
      </c>
      <c r="E274" s="230" t="s">
        <v>19</v>
      </c>
      <c r="F274" s="231" t="s">
        <v>74</v>
      </c>
      <c r="G274" s="219"/>
      <c r="H274" s="232">
        <v>1</v>
      </c>
      <c r="I274" s="223"/>
      <c r="J274" s="219"/>
      <c r="K274" s="219"/>
      <c r="L274" s="224"/>
      <c r="M274" s="225"/>
      <c r="N274" s="226"/>
      <c r="O274" s="226"/>
      <c r="P274" s="226"/>
      <c r="Q274" s="226"/>
      <c r="R274" s="226"/>
      <c r="S274" s="226"/>
      <c r="T274" s="227"/>
      <c r="AT274" s="228" t="s">
        <v>159</v>
      </c>
      <c r="AU274" s="228" t="s">
        <v>81</v>
      </c>
      <c r="AV274" s="13" t="s">
        <v>81</v>
      </c>
      <c r="AW274" s="13" t="s">
        <v>34</v>
      </c>
      <c r="AX274" s="13" t="s">
        <v>74</v>
      </c>
      <c r="AY274" s="228" t="s">
        <v>150</v>
      </c>
    </row>
    <row r="275" spans="2:65" s="1" customFormat="1" ht="22.5" customHeight="1" x14ac:dyDescent="0.3">
      <c r="B275" s="36"/>
      <c r="C275" s="194" t="s">
        <v>461</v>
      </c>
      <c r="D275" s="194" t="s">
        <v>152</v>
      </c>
      <c r="E275" s="195" t="s">
        <v>950</v>
      </c>
      <c r="F275" s="196" t="s">
        <v>951</v>
      </c>
      <c r="G275" s="197" t="s">
        <v>282</v>
      </c>
      <c r="H275" s="198">
        <v>0.1</v>
      </c>
      <c r="I275" s="199"/>
      <c r="J275" s="200">
        <f>ROUND(I275*H275,2)</f>
        <v>0</v>
      </c>
      <c r="K275" s="196" t="s">
        <v>19</v>
      </c>
      <c r="L275" s="56"/>
      <c r="M275" s="201" t="s">
        <v>19</v>
      </c>
      <c r="N275" s="202" t="s">
        <v>41</v>
      </c>
      <c r="O275" s="37"/>
      <c r="P275" s="203">
        <f>O275*H275</f>
        <v>0</v>
      </c>
      <c r="Q275" s="203">
        <v>0</v>
      </c>
      <c r="R275" s="203">
        <f>Q275*H275</f>
        <v>0</v>
      </c>
      <c r="S275" s="203">
        <v>0</v>
      </c>
      <c r="T275" s="204">
        <f>S275*H275</f>
        <v>0</v>
      </c>
      <c r="AR275" s="19" t="s">
        <v>246</v>
      </c>
      <c r="AT275" s="19" t="s">
        <v>152</v>
      </c>
      <c r="AU275" s="19" t="s">
        <v>81</v>
      </c>
      <c r="AY275" s="19" t="s">
        <v>150</v>
      </c>
      <c r="BE275" s="205">
        <f>IF(N275="základní",J275,0)</f>
        <v>0</v>
      </c>
      <c r="BF275" s="205">
        <f>IF(N275="snížená",J275,0)</f>
        <v>0</v>
      </c>
      <c r="BG275" s="205">
        <f>IF(N275="zákl. přenesená",J275,0)</f>
        <v>0</v>
      </c>
      <c r="BH275" s="205">
        <f>IF(N275="sníž. přenesená",J275,0)</f>
        <v>0</v>
      </c>
      <c r="BI275" s="205">
        <f>IF(N275="nulová",J275,0)</f>
        <v>0</v>
      </c>
      <c r="BJ275" s="19" t="s">
        <v>74</v>
      </c>
      <c r="BK275" s="205">
        <f>ROUND(I275*H275,2)</f>
        <v>0</v>
      </c>
      <c r="BL275" s="19" t="s">
        <v>246</v>
      </c>
      <c r="BM275" s="19" t="s">
        <v>952</v>
      </c>
    </row>
    <row r="276" spans="2:65" s="11" customFormat="1" ht="29.85" customHeight="1" x14ac:dyDescent="0.3">
      <c r="B276" s="177"/>
      <c r="C276" s="178"/>
      <c r="D276" s="191" t="s">
        <v>69</v>
      </c>
      <c r="E276" s="192" t="s">
        <v>531</v>
      </c>
      <c r="F276" s="192" t="s">
        <v>532</v>
      </c>
      <c r="G276" s="178"/>
      <c r="H276" s="178"/>
      <c r="I276" s="181"/>
      <c r="J276" s="193">
        <f>BK276</f>
        <v>0</v>
      </c>
      <c r="K276" s="178"/>
      <c r="L276" s="183"/>
      <c r="M276" s="184"/>
      <c r="N276" s="185"/>
      <c r="O276" s="185"/>
      <c r="P276" s="186">
        <f>SUM(P277:P294)</f>
        <v>0</v>
      </c>
      <c r="Q276" s="185"/>
      <c r="R276" s="186">
        <f>SUM(R277:R294)</f>
        <v>4.4999999999999998E-2</v>
      </c>
      <c r="S276" s="185"/>
      <c r="T276" s="187">
        <f>SUM(T277:T294)</f>
        <v>6.25E-2</v>
      </c>
      <c r="AR276" s="188" t="s">
        <v>81</v>
      </c>
      <c r="AT276" s="189" t="s">
        <v>69</v>
      </c>
      <c r="AU276" s="189" t="s">
        <v>74</v>
      </c>
      <c r="AY276" s="188" t="s">
        <v>150</v>
      </c>
      <c r="BK276" s="190">
        <f>SUM(BK277:BK294)</f>
        <v>0</v>
      </c>
    </row>
    <row r="277" spans="2:65" s="1" customFormat="1" ht="22.5" customHeight="1" x14ac:dyDescent="0.3">
      <c r="B277" s="36"/>
      <c r="C277" s="194" t="s">
        <v>466</v>
      </c>
      <c r="D277" s="194" t="s">
        <v>152</v>
      </c>
      <c r="E277" s="195" t="s">
        <v>953</v>
      </c>
      <c r="F277" s="196" t="s">
        <v>954</v>
      </c>
      <c r="G277" s="197" t="s">
        <v>155</v>
      </c>
      <c r="H277" s="198">
        <v>2.5</v>
      </c>
      <c r="I277" s="199"/>
      <c r="J277" s="200">
        <f>ROUND(I277*H277,2)</f>
        <v>0</v>
      </c>
      <c r="K277" s="196" t="s">
        <v>19</v>
      </c>
      <c r="L277" s="56"/>
      <c r="M277" s="201" t="s">
        <v>19</v>
      </c>
      <c r="N277" s="202" t="s">
        <v>41</v>
      </c>
      <c r="O277" s="37"/>
      <c r="P277" s="203">
        <f>O277*H277</f>
        <v>0</v>
      </c>
      <c r="Q277" s="203">
        <v>0</v>
      </c>
      <c r="R277" s="203">
        <f>Q277*H277</f>
        <v>0</v>
      </c>
      <c r="S277" s="203">
        <v>2.5000000000000001E-2</v>
      </c>
      <c r="T277" s="204">
        <f>S277*H277</f>
        <v>6.25E-2</v>
      </c>
      <c r="AR277" s="19" t="s">
        <v>246</v>
      </c>
      <c r="AT277" s="19" t="s">
        <v>152</v>
      </c>
      <c r="AU277" s="19" t="s">
        <v>81</v>
      </c>
      <c r="AY277" s="19" t="s">
        <v>150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9" t="s">
        <v>74</v>
      </c>
      <c r="BK277" s="205">
        <f>ROUND(I277*H277,2)</f>
        <v>0</v>
      </c>
      <c r="BL277" s="19" t="s">
        <v>246</v>
      </c>
      <c r="BM277" s="19" t="s">
        <v>955</v>
      </c>
    </row>
    <row r="278" spans="2:65" s="12" customFormat="1" ht="13.5" x14ac:dyDescent="0.3">
      <c r="B278" s="206"/>
      <c r="C278" s="207"/>
      <c r="D278" s="208" t="s">
        <v>159</v>
      </c>
      <c r="E278" s="209" t="s">
        <v>19</v>
      </c>
      <c r="F278" s="210" t="s">
        <v>956</v>
      </c>
      <c r="G278" s="207"/>
      <c r="H278" s="211" t="s">
        <v>19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159</v>
      </c>
      <c r="AU278" s="217" t="s">
        <v>81</v>
      </c>
      <c r="AV278" s="12" t="s">
        <v>74</v>
      </c>
      <c r="AW278" s="12" t="s">
        <v>34</v>
      </c>
      <c r="AX278" s="12" t="s">
        <v>70</v>
      </c>
      <c r="AY278" s="217" t="s">
        <v>150</v>
      </c>
    </row>
    <row r="279" spans="2:65" s="13" customFormat="1" ht="13.5" x14ac:dyDescent="0.3">
      <c r="B279" s="218"/>
      <c r="C279" s="219"/>
      <c r="D279" s="229" t="s">
        <v>159</v>
      </c>
      <c r="E279" s="230" t="s">
        <v>19</v>
      </c>
      <c r="F279" s="231" t="s">
        <v>957</v>
      </c>
      <c r="G279" s="219"/>
      <c r="H279" s="232">
        <v>2.5</v>
      </c>
      <c r="I279" s="223"/>
      <c r="J279" s="219"/>
      <c r="K279" s="219"/>
      <c r="L279" s="224"/>
      <c r="M279" s="225"/>
      <c r="N279" s="226"/>
      <c r="O279" s="226"/>
      <c r="P279" s="226"/>
      <c r="Q279" s="226"/>
      <c r="R279" s="226"/>
      <c r="S279" s="226"/>
      <c r="T279" s="227"/>
      <c r="AT279" s="228" t="s">
        <v>159</v>
      </c>
      <c r="AU279" s="228" t="s">
        <v>81</v>
      </c>
      <c r="AV279" s="13" t="s">
        <v>81</v>
      </c>
      <c r="AW279" s="13" t="s">
        <v>34</v>
      </c>
      <c r="AX279" s="13" t="s">
        <v>74</v>
      </c>
      <c r="AY279" s="228" t="s">
        <v>150</v>
      </c>
    </row>
    <row r="280" spans="2:65" s="1" customFormat="1" ht="22.5" customHeight="1" x14ac:dyDescent="0.3">
      <c r="B280" s="36"/>
      <c r="C280" s="194" t="s">
        <v>471</v>
      </c>
      <c r="D280" s="194" t="s">
        <v>152</v>
      </c>
      <c r="E280" s="195" t="s">
        <v>958</v>
      </c>
      <c r="F280" s="196" t="s">
        <v>959</v>
      </c>
      <c r="G280" s="197" t="s">
        <v>237</v>
      </c>
      <c r="H280" s="198">
        <v>1</v>
      </c>
      <c r="I280" s="199"/>
      <c r="J280" s="200">
        <f>ROUND(I280*H280,2)</f>
        <v>0</v>
      </c>
      <c r="K280" s="196" t="s">
        <v>19</v>
      </c>
      <c r="L280" s="56"/>
      <c r="M280" s="201" t="s">
        <v>19</v>
      </c>
      <c r="N280" s="202" t="s">
        <v>41</v>
      </c>
      <c r="O280" s="37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AR280" s="19" t="s">
        <v>246</v>
      </c>
      <c r="AT280" s="19" t="s">
        <v>152</v>
      </c>
      <c r="AU280" s="19" t="s">
        <v>81</v>
      </c>
      <c r="AY280" s="19" t="s">
        <v>150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9" t="s">
        <v>74</v>
      </c>
      <c r="BK280" s="205">
        <f>ROUND(I280*H280,2)</f>
        <v>0</v>
      </c>
      <c r="BL280" s="19" t="s">
        <v>246</v>
      </c>
      <c r="BM280" s="19" t="s">
        <v>960</v>
      </c>
    </row>
    <row r="281" spans="2:65" s="12" customFormat="1" ht="13.5" x14ac:dyDescent="0.3">
      <c r="B281" s="206"/>
      <c r="C281" s="207"/>
      <c r="D281" s="208" t="s">
        <v>159</v>
      </c>
      <c r="E281" s="209" t="s">
        <v>19</v>
      </c>
      <c r="F281" s="210" t="s">
        <v>881</v>
      </c>
      <c r="G281" s="207"/>
      <c r="H281" s="211" t="s">
        <v>19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159</v>
      </c>
      <c r="AU281" s="217" t="s">
        <v>81</v>
      </c>
      <c r="AV281" s="12" t="s">
        <v>74</v>
      </c>
      <c r="AW281" s="12" t="s">
        <v>34</v>
      </c>
      <c r="AX281" s="12" t="s">
        <v>70</v>
      </c>
      <c r="AY281" s="217" t="s">
        <v>150</v>
      </c>
    </row>
    <row r="282" spans="2:65" s="13" customFormat="1" ht="13.5" x14ac:dyDescent="0.3">
      <c r="B282" s="218"/>
      <c r="C282" s="219"/>
      <c r="D282" s="229" t="s">
        <v>159</v>
      </c>
      <c r="E282" s="230" t="s">
        <v>19</v>
      </c>
      <c r="F282" s="231" t="s">
        <v>74</v>
      </c>
      <c r="G282" s="219"/>
      <c r="H282" s="232">
        <v>1</v>
      </c>
      <c r="I282" s="223"/>
      <c r="J282" s="219"/>
      <c r="K282" s="219"/>
      <c r="L282" s="224"/>
      <c r="M282" s="225"/>
      <c r="N282" s="226"/>
      <c r="O282" s="226"/>
      <c r="P282" s="226"/>
      <c r="Q282" s="226"/>
      <c r="R282" s="226"/>
      <c r="S282" s="226"/>
      <c r="T282" s="227"/>
      <c r="AT282" s="228" t="s">
        <v>159</v>
      </c>
      <c r="AU282" s="228" t="s">
        <v>81</v>
      </c>
      <c r="AV282" s="13" t="s">
        <v>81</v>
      </c>
      <c r="AW282" s="13" t="s">
        <v>34</v>
      </c>
      <c r="AX282" s="13" t="s">
        <v>74</v>
      </c>
      <c r="AY282" s="228" t="s">
        <v>150</v>
      </c>
    </row>
    <row r="283" spans="2:65" s="1" customFormat="1" ht="31.5" customHeight="1" x14ac:dyDescent="0.3">
      <c r="B283" s="36"/>
      <c r="C283" s="247" t="s">
        <v>476</v>
      </c>
      <c r="D283" s="247" t="s">
        <v>241</v>
      </c>
      <c r="E283" s="248" t="s">
        <v>961</v>
      </c>
      <c r="F283" s="249" t="s">
        <v>962</v>
      </c>
      <c r="G283" s="250" t="s">
        <v>237</v>
      </c>
      <c r="H283" s="251">
        <v>1</v>
      </c>
      <c r="I283" s="252"/>
      <c r="J283" s="253">
        <f>ROUND(I283*H283,2)</f>
        <v>0</v>
      </c>
      <c r="K283" s="249" t="s">
        <v>19</v>
      </c>
      <c r="L283" s="254"/>
      <c r="M283" s="255" t="s">
        <v>19</v>
      </c>
      <c r="N283" s="256" t="s">
        <v>41</v>
      </c>
      <c r="O283" s="37"/>
      <c r="P283" s="203">
        <f>O283*H283</f>
        <v>0</v>
      </c>
      <c r="Q283" s="203">
        <v>4.4999999999999998E-2</v>
      </c>
      <c r="R283" s="203">
        <f>Q283*H283</f>
        <v>4.4999999999999998E-2</v>
      </c>
      <c r="S283" s="203">
        <v>0</v>
      </c>
      <c r="T283" s="204">
        <f>S283*H283</f>
        <v>0</v>
      </c>
      <c r="AR283" s="19" t="s">
        <v>337</v>
      </c>
      <c r="AT283" s="19" t="s">
        <v>241</v>
      </c>
      <c r="AU283" s="19" t="s">
        <v>81</v>
      </c>
      <c r="AY283" s="19" t="s">
        <v>150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9" t="s">
        <v>74</v>
      </c>
      <c r="BK283" s="205">
        <f>ROUND(I283*H283,2)</f>
        <v>0</v>
      </c>
      <c r="BL283" s="19" t="s">
        <v>246</v>
      </c>
      <c r="BM283" s="19" t="s">
        <v>963</v>
      </c>
    </row>
    <row r="284" spans="2:65" s="1" customFormat="1" ht="22.5" customHeight="1" x14ac:dyDescent="0.3">
      <c r="B284" s="36"/>
      <c r="C284" s="194" t="s">
        <v>481</v>
      </c>
      <c r="D284" s="194" t="s">
        <v>152</v>
      </c>
      <c r="E284" s="195" t="s">
        <v>964</v>
      </c>
      <c r="F284" s="196" t="s">
        <v>965</v>
      </c>
      <c r="G284" s="197" t="s">
        <v>237</v>
      </c>
      <c r="H284" s="198">
        <v>1</v>
      </c>
      <c r="I284" s="199"/>
      <c r="J284" s="200">
        <f>ROUND(I284*H284,2)</f>
        <v>0</v>
      </c>
      <c r="K284" s="196" t="s">
        <v>19</v>
      </c>
      <c r="L284" s="56"/>
      <c r="M284" s="201" t="s">
        <v>19</v>
      </c>
      <c r="N284" s="202" t="s">
        <v>41</v>
      </c>
      <c r="O284" s="37"/>
      <c r="P284" s="203">
        <f>O284*H284</f>
        <v>0</v>
      </c>
      <c r="Q284" s="203">
        <v>0</v>
      </c>
      <c r="R284" s="203">
        <f>Q284*H284</f>
        <v>0</v>
      </c>
      <c r="S284" s="203">
        <v>0</v>
      </c>
      <c r="T284" s="204">
        <f>S284*H284</f>
        <v>0</v>
      </c>
      <c r="AR284" s="19" t="s">
        <v>246</v>
      </c>
      <c r="AT284" s="19" t="s">
        <v>152</v>
      </c>
      <c r="AU284" s="19" t="s">
        <v>81</v>
      </c>
      <c r="AY284" s="19" t="s">
        <v>150</v>
      </c>
      <c r="BE284" s="205">
        <f>IF(N284="základní",J284,0)</f>
        <v>0</v>
      </c>
      <c r="BF284" s="205">
        <f>IF(N284="snížená",J284,0)</f>
        <v>0</v>
      </c>
      <c r="BG284" s="205">
        <f>IF(N284="zákl. přenesená",J284,0)</f>
        <v>0</v>
      </c>
      <c r="BH284" s="205">
        <f>IF(N284="sníž. přenesená",J284,0)</f>
        <v>0</v>
      </c>
      <c r="BI284" s="205">
        <f>IF(N284="nulová",J284,0)</f>
        <v>0</v>
      </c>
      <c r="BJ284" s="19" t="s">
        <v>74</v>
      </c>
      <c r="BK284" s="205">
        <f>ROUND(I284*H284,2)</f>
        <v>0</v>
      </c>
      <c r="BL284" s="19" t="s">
        <v>246</v>
      </c>
      <c r="BM284" s="19" t="s">
        <v>966</v>
      </c>
    </row>
    <row r="285" spans="2:65" s="12" customFormat="1" ht="13.5" x14ac:dyDescent="0.3">
      <c r="B285" s="206"/>
      <c r="C285" s="207"/>
      <c r="D285" s="208" t="s">
        <v>159</v>
      </c>
      <c r="E285" s="209" t="s">
        <v>19</v>
      </c>
      <c r="F285" s="210" t="s">
        <v>967</v>
      </c>
      <c r="G285" s="207"/>
      <c r="H285" s="211" t="s">
        <v>19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159</v>
      </c>
      <c r="AU285" s="217" t="s">
        <v>81</v>
      </c>
      <c r="AV285" s="12" t="s">
        <v>74</v>
      </c>
      <c r="AW285" s="12" t="s">
        <v>34</v>
      </c>
      <c r="AX285" s="12" t="s">
        <v>70</v>
      </c>
      <c r="AY285" s="217" t="s">
        <v>150</v>
      </c>
    </row>
    <row r="286" spans="2:65" s="13" customFormat="1" ht="13.5" x14ac:dyDescent="0.3">
      <c r="B286" s="218"/>
      <c r="C286" s="219"/>
      <c r="D286" s="229" t="s">
        <v>159</v>
      </c>
      <c r="E286" s="230" t="s">
        <v>19</v>
      </c>
      <c r="F286" s="231" t="s">
        <v>74</v>
      </c>
      <c r="G286" s="219"/>
      <c r="H286" s="232">
        <v>1</v>
      </c>
      <c r="I286" s="223"/>
      <c r="J286" s="219"/>
      <c r="K286" s="219"/>
      <c r="L286" s="224"/>
      <c r="M286" s="225"/>
      <c r="N286" s="226"/>
      <c r="O286" s="226"/>
      <c r="P286" s="226"/>
      <c r="Q286" s="226"/>
      <c r="R286" s="226"/>
      <c r="S286" s="226"/>
      <c r="T286" s="227"/>
      <c r="AT286" s="228" t="s">
        <v>159</v>
      </c>
      <c r="AU286" s="228" t="s">
        <v>81</v>
      </c>
      <c r="AV286" s="13" t="s">
        <v>81</v>
      </c>
      <c r="AW286" s="13" t="s">
        <v>34</v>
      </c>
      <c r="AX286" s="13" t="s">
        <v>74</v>
      </c>
      <c r="AY286" s="228" t="s">
        <v>150</v>
      </c>
    </row>
    <row r="287" spans="2:65" s="1" customFormat="1" ht="22.5" customHeight="1" x14ac:dyDescent="0.3">
      <c r="B287" s="36"/>
      <c r="C287" s="194" t="s">
        <v>486</v>
      </c>
      <c r="D287" s="194" t="s">
        <v>152</v>
      </c>
      <c r="E287" s="195" t="s">
        <v>968</v>
      </c>
      <c r="F287" s="196" t="s">
        <v>969</v>
      </c>
      <c r="G287" s="197" t="s">
        <v>237</v>
      </c>
      <c r="H287" s="198">
        <v>1</v>
      </c>
      <c r="I287" s="199"/>
      <c r="J287" s="200">
        <f>ROUND(I287*H287,2)</f>
        <v>0</v>
      </c>
      <c r="K287" s="196" t="s">
        <v>19</v>
      </c>
      <c r="L287" s="56"/>
      <c r="M287" s="201" t="s">
        <v>19</v>
      </c>
      <c r="N287" s="202" t="s">
        <v>41</v>
      </c>
      <c r="O287" s="37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AR287" s="19" t="s">
        <v>246</v>
      </c>
      <c r="AT287" s="19" t="s">
        <v>152</v>
      </c>
      <c r="AU287" s="19" t="s">
        <v>81</v>
      </c>
      <c r="AY287" s="19" t="s">
        <v>150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9" t="s">
        <v>74</v>
      </c>
      <c r="BK287" s="205">
        <f>ROUND(I287*H287,2)</f>
        <v>0</v>
      </c>
      <c r="BL287" s="19" t="s">
        <v>246</v>
      </c>
      <c r="BM287" s="19" t="s">
        <v>970</v>
      </c>
    </row>
    <row r="288" spans="2:65" s="12" customFormat="1" ht="13.5" x14ac:dyDescent="0.3">
      <c r="B288" s="206"/>
      <c r="C288" s="207"/>
      <c r="D288" s="208" t="s">
        <v>159</v>
      </c>
      <c r="E288" s="209" t="s">
        <v>19</v>
      </c>
      <c r="F288" s="210" t="s">
        <v>971</v>
      </c>
      <c r="G288" s="207"/>
      <c r="H288" s="211" t="s">
        <v>19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159</v>
      </c>
      <c r="AU288" s="217" t="s">
        <v>81</v>
      </c>
      <c r="AV288" s="12" t="s">
        <v>74</v>
      </c>
      <c r="AW288" s="12" t="s">
        <v>34</v>
      </c>
      <c r="AX288" s="12" t="s">
        <v>70</v>
      </c>
      <c r="AY288" s="217" t="s">
        <v>150</v>
      </c>
    </row>
    <row r="289" spans="2:65" s="13" customFormat="1" ht="13.5" x14ac:dyDescent="0.3">
      <c r="B289" s="218"/>
      <c r="C289" s="219"/>
      <c r="D289" s="229" t="s">
        <v>159</v>
      </c>
      <c r="E289" s="230" t="s">
        <v>19</v>
      </c>
      <c r="F289" s="231" t="s">
        <v>74</v>
      </c>
      <c r="G289" s="219"/>
      <c r="H289" s="232">
        <v>1</v>
      </c>
      <c r="I289" s="223"/>
      <c r="J289" s="219"/>
      <c r="K289" s="219"/>
      <c r="L289" s="224"/>
      <c r="M289" s="225"/>
      <c r="N289" s="226"/>
      <c r="O289" s="226"/>
      <c r="P289" s="226"/>
      <c r="Q289" s="226"/>
      <c r="R289" s="226"/>
      <c r="S289" s="226"/>
      <c r="T289" s="227"/>
      <c r="AT289" s="228" t="s">
        <v>159</v>
      </c>
      <c r="AU289" s="228" t="s">
        <v>81</v>
      </c>
      <c r="AV289" s="13" t="s">
        <v>81</v>
      </c>
      <c r="AW289" s="13" t="s">
        <v>34</v>
      </c>
      <c r="AX289" s="13" t="s">
        <v>74</v>
      </c>
      <c r="AY289" s="228" t="s">
        <v>150</v>
      </c>
    </row>
    <row r="290" spans="2:65" s="1" customFormat="1" ht="22.5" customHeight="1" x14ac:dyDescent="0.3">
      <c r="B290" s="36"/>
      <c r="C290" s="194" t="s">
        <v>491</v>
      </c>
      <c r="D290" s="194" t="s">
        <v>152</v>
      </c>
      <c r="E290" s="195" t="s">
        <v>972</v>
      </c>
      <c r="F290" s="196" t="s">
        <v>973</v>
      </c>
      <c r="G290" s="197" t="s">
        <v>155</v>
      </c>
      <c r="H290" s="198">
        <v>11.6</v>
      </c>
      <c r="I290" s="199"/>
      <c r="J290" s="200">
        <f>ROUND(I290*H290,2)</f>
        <v>0</v>
      </c>
      <c r="K290" s="196" t="s">
        <v>19</v>
      </c>
      <c r="L290" s="56"/>
      <c r="M290" s="201" t="s">
        <v>19</v>
      </c>
      <c r="N290" s="202" t="s">
        <v>41</v>
      </c>
      <c r="O290" s="37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AR290" s="19" t="s">
        <v>246</v>
      </c>
      <c r="AT290" s="19" t="s">
        <v>152</v>
      </c>
      <c r="AU290" s="19" t="s">
        <v>81</v>
      </c>
      <c r="AY290" s="19" t="s">
        <v>150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9" t="s">
        <v>74</v>
      </c>
      <c r="BK290" s="205">
        <f>ROUND(I290*H290,2)</f>
        <v>0</v>
      </c>
      <c r="BL290" s="19" t="s">
        <v>246</v>
      </c>
      <c r="BM290" s="19" t="s">
        <v>974</v>
      </c>
    </row>
    <row r="291" spans="2:65" s="12" customFormat="1" ht="13.5" x14ac:dyDescent="0.3">
      <c r="B291" s="206"/>
      <c r="C291" s="207"/>
      <c r="D291" s="208" t="s">
        <v>159</v>
      </c>
      <c r="E291" s="209" t="s">
        <v>19</v>
      </c>
      <c r="F291" s="210" t="s">
        <v>881</v>
      </c>
      <c r="G291" s="207"/>
      <c r="H291" s="211" t="s">
        <v>19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159</v>
      </c>
      <c r="AU291" s="217" t="s">
        <v>81</v>
      </c>
      <c r="AV291" s="12" t="s">
        <v>74</v>
      </c>
      <c r="AW291" s="12" t="s">
        <v>34</v>
      </c>
      <c r="AX291" s="12" t="s">
        <v>70</v>
      </c>
      <c r="AY291" s="217" t="s">
        <v>150</v>
      </c>
    </row>
    <row r="292" spans="2:65" s="13" customFormat="1" ht="13.5" x14ac:dyDescent="0.3">
      <c r="B292" s="218"/>
      <c r="C292" s="219"/>
      <c r="D292" s="229" t="s">
        <v>159</v>
      </c>
      <c r="E292" s="230" t="s">
        <v>19</v>
      </c>
      <c r="F292" s="231" t="s">
        <v>975</v>
      </c>
      <c r="G292" s="219"/>
      <c r="H292" s="232">
        <v>11.6</v>
      </c>
      <c r="I292" s="223"/>
      <c r="J292" s="219"/>
      <c r="K292" s="219"/>
      <c r="L292" s="224"/>
      <c r="M292" s="225"/>
      <c r="N292" s="226"/>
      <c r="O292" s="226"/>
      <c r="P292" s="226"/>
      <c r="Q292" s="226"/>
      <c r="R292" s="226"/>
      <c r="S292" s="226"/>
      <c r="T292" s="227"/>
      <c r="AT292" s="228" t="s">
        <v>159</v>
      </c>
      <c r="AU292" s="228" t="s">
        <v>81</v>
      </c>
      <c r="AV292" s="13" t="s">
        <v>81</v>
      </c>
      <c r="AW292" s="13" t="s">
        <v>34</v>
      </c>
      <c r="AX292" s="13" t="s">
        <v>74</v>
      </c>
      <c r="AY292" s="228" t="s">
        <v>150</v>
      </c>
    </row>
    <row r="293" spans="2:65" s="1" customFormat="1" ht="22.5" customHeight="1" x14ac:dyDescent="0.3">
      <c r="B293" s="36"/>
      <c r="C293" s="194" t="s">
        <v>496</v>
      </c>
      <c r="D293" s="194" t="s">
        <v>152</v>
      </c>
      <c r="E293" s="195" t="s">
        <v>976</v>
      </c>
      <c r="F293" s="196" t="s">
        <v>977</v>
      </c>
      <c r="G293" s="197" t="s">
        <v>155</v>
      </c>
      <c r="H293" s="198">
        <v>4</v>
      </c>
      <c r="I293" s="199"/>
      <c r="J293" s="200">
        <f>ROUND(I293*H293,2)</f>
        <v>0</v>
      </c>
      <c r="K293" s="196" t="s">
        <v>19</v>
      </c>
      <c r="L293" s="56"/>
      <c r="M293" s="201" t="s">
        <v>19</v>
      </c>
      <c r="N293" s="202" t="s">
        <v>41</v>
      </c>
      <c r="O293" s="37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AR293" s="19" t="s">
        <v>246</v>
      </c>
      <c r="AT293" s="19" t="s">
        <v>152</v>
      </c>
      <c r="AU293" s="19" t="s">
        <v>81</v>
      </c>
      <c r="AY293" s="19" t="s">
        <v>150</v>
      </c>
      <c r="BE293" s="205">
        <f>IF(N293="základní",J293,0)</f>
        <v>0</v>
      </c>
      <c r="BF293" s="205">
        <f>IF(N293="snížená",J293,0)</f>
        <v>0</v>
      </c>
      <c r="BG293" s="205">
        <f>IF(N293="zákl. přenesená",J293,0)</f>
        <v>0</v>
      </c>
      <c r="BH293" s="205">
        <f>IF(N293="sníž. přenesená",J293,0)</f>
        <v>0</v>
      </c>
      <c r="BI293" s="205">
        <f>IF(N293="nulová",J293,0)</f>
        <v>0</v>
      </c>
      <c r="BJ293" s="19" t="s">
        <v>74</v>
      </c>
      <c r="BK293" s="205">
        <f>ROUND(I293*H293,2)</f>
        <v>0</v>
      </c>
      <c r="BL293" s="19" t="s">
        <v>246</v>
      </c>
      <c r="BM293" s="19" t="s">
        <v>978</v>
      </c>
    </row>
    <row r="294" spans="2:65" s="1" customFormat="1" ht="22.5" customHeight="1" x14ac:dyDescent="0.3">
      <c r="B294" s="36"/>
      <c r="C294" s="194" t="s">
        <v>501</v>
      </c>
      <c r="D294" s="194" t="s">
        <v>152</v>
      </c>
      <c r="E294" s="195" t="s">
        <v>979</v>
      </c>
      <c r="F294" s="196" t="s">
        <v>980</v>
      </c>
      <c r="G294" s="197" t="s">
        <v>282</v>
      </c>
      <c r="H294" s="198">
        <v>0.65</v>
      </c>
      <c r="I294" s="199"/>
      <c r="J294" s="200">
        <f>ROUND(I294*H294,2)</f>
        <v>0</v>
      </c>
      <c r="K294" s="196" t="s">
        <v>19</v>
      </c>
      <c r="L294" s="56"/>
      <c r="M294" s="201" t="s">
        <v>19</v>
      </c>
      <c r="N294" s="202" t="s">
        <v>41</v>
      </c>
      <c r="O294" s="37"/>
      <c r="P294" s="203">
        <f>O294*H294</f>
        <v>0</v>
      </c>
      <c r="Q294" s="203">
        <v>0</v>
      </c>
      <c r="R294" s="203">
        <f>Q294*H294</f>
        <v>0</v>
      </c>
      <c r="S294" s="203">
        <v>0</v>
      </c>
      <c r="T294" s="204">
        <f>S294*H294</f>
        <v>0</v>
      </c>
      <c r="AR294" s="19" t="s">
        <v>246</v>
      </c>
      <c r="AT294" s="19" t="s">
        <v>152</v>
      </c>
      <c r="AU294" s="19" t="s">
        <v>81</v>
      </c>
      <c r="AY294" s="19" t="s">
        <v>150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9" t="s">
        <v>74</v>
      </c>
      <c r="BK294" s="205">
        <f>ROUND(I294*H294,2)</f>
        <v>0</v>
      </c>
      <c r="BL294" s="19" t="s">
        <v>246</v>
      </c>
      <c r="BM294" s="19" t="s">
        <v>981</v>
      </c>
    </row>
    <row r="295" spans="2:65" s="11" customFormat="1" ht="29.85" customHeight="1" x14ac:dyDescent="0.3">
      <c r="B295" s="177"/>
      <c r="C295" s="178"/>
      <c r="D295" s="191" t="s">
        <v>69</v>
      </c>
      <c r="E295" s="192" t="s">
        <v>545</v>
      </c>
      <c r="F295" s="192" t="s">
        <v>546</v>
      </c>
      <c r="G295" s="178"/>
      <c r="H295" s="178"/>
      <c r="I295" s="181"/>
      <c r="J295" s="193">
        <f>BK295</f>
        <v>0</v>
      </c>
      <c r="K295" s="178"/>
      <c r="L295" s="183"/>
      <c r="M295" s="184"/>
      <c r="N295" s="185"/>
      <c r="O295" s="185"/>
      <c r="P295" s="186">
        <f>SUM(P296:P301)</f>
        <v>0</v>
      </c>
      <c r="Q295" s="185"/>
      <c r="R295" s="186">
        <f>SUM(R296:R301)</f>
        <v>0.48831200000000002</v>
      </c>
      <c r="S295" s="185"/>
      <c r="T295" s="187">
        <f>SUM(T296:T301)</f>
        <v>0</v>
      </c>
      <c r="AR295" s="188" t="s">
        <v>81</v>
      </c>
      <c r="AT295" s="189" t="s">
        <v>69</v>
      </c>
      <c r="AU295" s="189" t="s">
        <v>74</v>
      </c>
      <c r="AY295" s="188" t="s">
        <v>150</v>
      </c>
      <c r="BK295" s="190">
        <f>SUM(BK296:BK301)</f>
        <v>0</v>
      </c>
    </row>
    <row r="296" spans="2:65" s="1" customFormat="1" ht="22.5" customHeight="1" x14ac:dyDescent="0.3">
      <c r="B296" s="36"/>
      <c r="C296" s="194" t="s">
        <v>506</v>
      </c>
      <c r="D296" s="194" t="s">
        <v>152</v>
      </c>
      <c r="E296" s="195" t="s">
        <v>982</v>
      </c>
      <c r="F296" s="196" t="s">
        <v>983</v>
      </c>
      <c r="G296" s="197" t="s">
        <v>166</v>
      </c>
      <c r="H296" s="198">
        <v>1.76</v>
      </c>
      <c r="I296" s="199"/>
      <c r="J296" s="200">
        <f>ROUND(I296*H296,2)</f>
        <v>0</v>
      </c>
      <c r="K296" s="196" t="s">
        <v>19</v>
      </c>
      <c r="L296" s="56"/>
      <c r="M296" s="201" t="s">
        <v>19</v>
      </c>
      <c r="N296" s="202" t="s">
        <v>41</v>
      </c>
      <c r="O296" s="37"/>
      <c r="P296" s="203">
        <f>O296*H296</f>
        <v>0</v>
      </c>
      <c r="Q296" s="203">
        <v>0.12784999999999999</v>
      </c>
      <c r="R296" s="203">
        <f>Q296*H296</f>
        <v>0.22501599999999999</v>
      </c>
      <c r="S296" s="203">
        <v>0</v>
      </c>
      <c r="T296" s="204">
        <f>S296*H296</f>
        <v>0</v>
      </c>
      <c r="AR296" s="19" t="s">
        <v>246</v>
      </c>
      <c r="AT296" s="19" t="s">
        <v>152</v>
      </c>
      <c r="AU296" s="19" t="s">
        <v>81</v>
      </c>
      <c r="AY296" s="19" t="s">
        <v>150</v>
      </c>
      <c r="BE296" s="205">
        <f>IF(N296="základní",J296,0)</f>
        <v>0</v>
      </c>
      <c r="BF296" s="205">
        <f>IF(N296="snížená",J296,0)</f>
        <v>0</v>
      </c>
      <c r="BG296" s="205">
        <f>IF(N296="zákl. přenesená",J296,0)</f>
        <v>0</v>
      </c>
      <c r="BH296" s="205">
        <f>IF(N296="sníž. přenesená",J296,0)</f>
        <v>0</v>
      </c>
      <c r="BI296" s="205">
        <f>IF(N296="nulová",J296,0)</f>
        <v>0</v>
      </c>
      <c r="BJ296" s="19" t="s">
        <v>74</v>
      </c>
      <c r="BK296" s="205">
        <f>ROUND(I296*H296,2)</f>
        <v>0</v>
      </c>
      <c r="BL296" s="19" t="s">
        <v>246</v>
      </c>
      <c r="BM296" s="19" t="s">
        <v>984</v>
      </c>
    </row>
    <row r="297" spans="2:65" s="12" customFormat="1" ht="13.5" x14ac:dyDescent="0.3">
      <c r="B297" s="206"/>
      <c r="C297" s="207"/>
      <c r="D297" s="208" t="s">
        <v>159</v>
      </c>
      <c r="E297" s="209" t="s">
        <v>19</v>
      </c>
      <c r="F297" s="210" t="s">
        <v>814</v>
      </c>
      <c r="G297" s="207"/>
      <c r="H297" s="211" t="s">
        <v>19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159</v>
      </c>
      <c r="AU297" s="217" t="s">
        <v>81</v>
      </c>
      <c r="AV297" s="12" t="s">
        <v>74</v>
      </c>
      <c r="AW297" s="12" t="s">
        <v>34</v>
      </c>
      <c r="AX297" s="12" t="s">
        <v>70</v>
      </c>
      <c r="AY297" s="217" t="s">
        <v>150</v>
      </c>
    </row>
    <row r="298" spans="2:65" s="13" customFormat="1" ht="13.5" x14ac:dyDescent="0.3">
      <c r="B298" s="218"/>
      <c r="C298" s="219"/>
      <c r="D298" s="229" t="s">
        <v>159</v>
      </c>
      <c r="E298" s="230" t="s">
        <v>19</v>
      </c>
      <c r="F298" s="231" t="s">
        <v>985</v>
      </c>
      <c r="G298" s="219"/>
      <c r="H298" s="232">
        <v>1.76</v>
      </c>
      <c r="I298" s="223"/>
      <c r="J298" s="219"/>
      <c r="K298" s="219"/>
      <c r="L298" s="224"/>
      <c r="M298" s="225"/>
      <c r="N298" s="226"/>
      <c r="O298" s="226"/>
      <c r="P298" s="226"/>
      <c r="Q298" s="226"/>
      <c r="R298" s="226"/>
      <c r="S298" s="226"/>
      <c r="T298" s="227"/>
      <c r="AT298" s="228" t="s">
        <v>159</v>
      </c>
      <c r="AU298" s="228" t="s">
        <v>81</v>
      </c>
      <c r="AV298" s="13" t="s">
        <v>81</v>
      </c>
      <c r="AW298" s="13" t="s">
        <v>34</v>
      </c>
      <c r="AX298" s="13" t="s">
        <v>74</v>
      </c>
      <c r="AY298" s="228" t="s">
        <v>150</v>
      </c>
    </row>
    <row r="299" spans="2:65" s="1" customFormat="1" ht="22.5" customHeight="1" x14ac:dyDescent="0.3">
      <c r="B299" s="36"/>
      <c r="C299" s="247" t="s">
        <v>511</v>
      </c>
      <c r="D299" s="247" t="s">
        <v>241</v>
      </c>
      <c r="E299" s="248" t="s">
        <v>986</v>
      </c>
      <c r="F299" s="249" t="s">
        <v>987</v>
      </c>
      <c r="G299" s="250" t="s">
        <v>166</v>
      </c>
      <c r="H299" s="251">
        <v>1.9359999999999999</v>
      </c>
      <c r="I299" s="252"/>
      <c r="J299" s="253">
        <f>ROUND(I299*H299,2)</f>
        <v>0</v>
      </c>
      <c r="K299" s="249" t="s">
        <v>156</v>
      </c>
      <c r="L299" s="254"/>
      <c r="M299" s="255" t="s">
        <v>19</v>
      </c>
      <c r="N299" s="256" t="s">
        <v>41</v>
      </c>
      <c r="O299" s="37"/>
      <c r="P299" s="203">
        <f>O299*H299</f>
        <v>0</v>
      </c>
      <c r="Q299" s="203">
        <v>0.13600000000000001</v>
      </c>
      <c r="R299" s="203">
        <f>Q299*H299</f>
        <v>0.26329600000000003</v>
      </c>
      <c r="S299" s="203">
        <v>0</v>
      </c>
      <c r="T299" s="204">
        <f>S299*H299</f>
        <v>0</v>
      </c>
      <c r="AR299" s="19" t="s">
        <v>337</v>
      </c>
      <c r="AT299" s="19" t="s">
        <v>241</v>
      </c>
      <c r="AU299" s="19" t="s">
        <v>81</v>
      </c>
      <c r="AY299" s="19" t="s">
        <v>150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9" t="s">
        <v>74</v>
      </c>
      <c r="BK299" s="205">
        <f>ROUND(I299*H299,2)</f>
        <v>0</v>
      </c>
      <c r="BL299" s="19" t="s">
        <v>246</v>
      </c>
      <c r="BM299" s="19" t="s">
        <v>988</v>
      </c>
    </row>
    <row r="300" spans="2:65" s="13" customFormat="1" ht="13.5" x14ac:dyDescent="0.3">
      <c r="B300" s="218"/>
      <c r="C300" s="219"/>
      <c r="D300" s="229" t="s">
        <v>159</v>
      </c>
      <c r="E300" s="230" t="s">
        <v>19</v>
      </c>
      <c r="F300" s="231" t="s">
        <v>989</v>
      </c>
      <c r="G300" s="219"/>
      <c r="H300" s="232">
        <v>1.9359999999999999</v>
      </c>
      <c r="I300" s="223"/>
      <c r="J300" s="219"/>
      <c r="K300" s="219"/>
      <c r="L300" s="224"/>
      <c r="M300" s="225"/>
      <c r="N300" s="226"/>
      <c r="O300" s="226"/>
      <c r="P300" s="226"/>
      <c r="Q300" s="226"/>
      <c r="R300" s="226"/>
      <c r="S300" s="226"/>
      <c r="T300" s="227"/>
      <c r="AT300" s="228" t="s">
        <v>159</v>
      </c>
      <c r="AU300" s="228" t="s">
        <v>81</v>
      </c>
      <c r="AV300" s="13" t="s">
        <v>81</v>
      </c>
      <c r="AW300" s="13" t="s">
        <v>34</v>
      </c>
      <c r="AX300" s="13" t="s">
        <v>74</v>
      </c>
      <c r="AY300" s="228" t="s">
        <v>150</v>
      </c>
    </row>
    <row r="301" spans="2:65" s="1" customFormat="1" ht="22.5" customHeight="1" x14ac:dyDescent="0.3">
      <c r="B301" s="36"/>
      <c r="C301" s="194" t="s">
        <v>517</v>
      </c>
      <c r="D301" s="194" t="s">
        <v>152</v>
      </c>
      <c r="E301" s="195" t="s">
        <v>990</v>
      </c>
      <c r="F301" s="196" t="s">
        <v>991</v>
      </c>
      <c r="G301" s="197" t="s">
        <v>282</v>
      </c>
      <c r="H301" s="198">
        <v>0.22500000000000001</v>
      </c>
      <c r="I301" s="199"/>
      <c r="J301" s="200">
        <f>ROUND(I301*H301,2)</f>
        <v>0</v>
      </c>
      <c r="K301" s="196" t="s">
        <v>19</v>
      </c>
      <c r="L301" s="56"/>
      <c r="M301" s="201" t="s">
        <v>19</v>
      </c>
      <c r="N301" s="202" t="s">
        <v>41</v>
      </c>
      <c r="O301" s="37"/>
      <c r="P301" s="203">
        <f>O301*H301</f>
        <v>0</v>
      </c>
      <c r="Q301" s="203">
        <v>0</v>
      </c>
      <c r="R301" s="203">
        <f>Q301*H301</f>
        <v>0</v>
      </c>
      <c r="S301" s="203">
        <v>0</v>
      </c>
      <c r="T301" s="204">
        <f>S301*H301</f>
        <v>0</v>
      </c>
      <c r="AR301" s="19" t="s">
        <v>246</v>
      </c>
      <c r="AT301" s="19" t="s">
        <v>152</v>
      </c>
      <c r="AU301" s="19" t="s">
        <v>81</v>
      </c>
      <c r="AY301" s="19" t="s">
        <v>150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9" t="s">
        <v>74</v>
      </c>
      <c r="BK301" s="205">
        <f>ROUND(I301*H301,2)</f>
        <v>0</v>
      </c>
      <c r="BL301" s="19" t="s">
        <v>246</v>
      </c>
      <c r="BM301" s="19" t="s">
        <v>992</v>
      </c>
    </row>
    <row r="302" spans="2:65" s="11" customFormat="1" ht="29.85" customHeight="1" x14ac:dyDescent="0.3">
      <c r="B302" s="177"/>
      <c r="C302" s="178"/>
      <c r="D302" s="191" t="s">
        <v>69</v>
      </c>
      <c r="E302" s="192" t="s">
        <v>993</v>
      </c>
      <c r="F302" s="192" t="s">
        <v>546</v>
      </c>
      <c r="G302" s="178"/>
      <c r="H302" s="178"/>
      <c r="I302" s="181"/>
      <c r="J302" s="193">
        <f>BK302</f>
        <v>0</v>
      </c>
      <c r="K302" s="178"/>
      <c r="L302" s="183"/>
      <c r="M302" s="184"/>
      <c r="N302" s="185"/>
      <c r="O302" s="185"/>
      <c r="P302" s="186">
        <f>SUM(P303:P305)</f>
        <v>0</v>
      </c>
      <c r="Q302" s="185"/>
      <c r="R302" s="186">
        <f>SUM(R303:R305)</f>
        <v>4.5999999999999999E-3</v>
      </c>
      <c r="S302" s="185"/>
      <c r="T302" s="187">
        <f>SUM(T303:T305)</f>
        <v>0</v>
      </c>
      <c r="AR302" s="188" t="s">
        <v>81</v>
      </c>
      <c r="AT302" s="189" t="s">
        <v>69</v>
      </c>
      <c r="AU302" s="189" t="s">
        <v>74</v>
      </c>
      <c r="AY302" s="188" t="s">
        <v>150</v>
      </c>
      <c r="BK302" s="190">
        <f>SUM(BK303:BK305)</f>
        <v>0</v>
      </c>
    </row>
    <row r="303" spans="2:65" s="1" customFormat="1" ht="22.5" customHeight="1" x14ac:dyDescent="0.3">
      <c r="B303" s="36"/>
      <c r="C303" s="194" t="s">
        <v>522</v>
      </c>
      <c r="D303" s="194" t="s">
        <v>152</v>
      </c>
      <c r="E303" s="195" t="s">
        <v>994</v>
      </c>
      <c r="F303" s="196" t="s">
        <v>995</v>
      </c>
      <c r="G303" s="197" t="s">
        <v>166</v>
      </c>
      <c r="H303" s="198">
        <v>10</v>
      </c>
      <c r="I303" s="199"/>
      <c r="J303" s="200">
        <f>ROUND(I303*H303,2)</f>
        <v>0</v>
      </c>
      <c r="K303" s="196" t="s">
        <v>19</v>
      </c>
      <c r="L303" s="56"/>
      <c r="M303" s="201" t="s">
        <v>19</v>
      </c>
      <c r="N303" s="202" t="s">
        <v>41</v>
      </c>
      <c r="O303" s="37"/>
      <c r="P303" s="203">
        <f>O303*H303</f>
        <v>0</v>
      </c>
      <c r="Q303" s="203">
        <v>2.0000000000000001E-4</v>
      </c>
      <c r="R303" s="203">
        <f>Q303*H303</f>
        <v>2E-3</v>
      </c>
      <c r="S303" s="203">
        <v>0</v>
      </c>
      <c r="T303" s="204">
        <f>S303*H303</f>
        <v>0</v>
      </c>
      <c r="AR303" s="19" t="s">
        <v>246</v>
      </c>
      <c r="AT303" s="19" t="s">
        <v>152</v>
      </c>
      <c r="AU303" s="19" t="s">
        <v>81</v>
      </c>
      <c r="AY303" s="19" t="s">
        <v>150</v>
      </c>
      <c r="BE303" s="205">
        <f>IF(N303="základní",J303,0)</f>
        <v>0</v>
      </c>
      <c r="BF303" s="205">
        <f>IF(N303="snížená",J303,0)</f>
        <v>0</v>
      </c>
      <c r="BG303" s="205">
        <f>IF(N303="zákl. přenesená",J303,0)</f>
        <v>0</v>
      </c>
      <c r="BH303" s="205">
        <f>IF(N303="sníž. přenesená",J303,0)</f>
        <v>0</v>
      </c>
      <c r="BI303" s="205">
        <f>IF(N303="nulová",J303,0)</f>
        <v>0</v>
      </c>
      <c r="BJ303" s="19" t="s">
        <v>74</v>
      </c>
      <c r="BK303" s="205">
        <f>ROUND(I303*H303,2)</f>
        <v>0</v>
      </c>
      <c r="BL303" s="19" t="s">
        <v>246</v>
      </c>
      <c r="BM303" s="19" t="s">
        <v>996</v>
      </c>
    </row>
    <row r="304" spans="2:65" s="1" customFormat="1" ht="31.5" customHeight="1" x14ac:dyDescent="0.3">
      <c r="B304" s="36"/>
      <c r="C304" s="194" t="s">
        <v>527</v>
      </c>
      <c r="D304" s="194" t="s">
        <v>152</v>
      </c>
      <c r="E304" s="195" t="s">
        <v>997</v>
      </c>
      <c r="F304" s="196" t="s">
        <v>998</v>
      </c>
      <c r="G304" s="197" t="s">
        <v>166</v>
      </c>
      <c r="H304" s="198">
        <v>10</v>
      </c>
      <c r="I304" s="199"/>
      <c r="J304" s="200">
        <f>ROUND(I304*H304,2)</f>
        <v>0</v>
      </c>
      <c r="K304" s="196" t="s">
        <v>19</v>
      </c>
      <c r="L304" s="56"/>
      <c r="M304" s="201" t="s">
        <v>19</v>
      </c>
      <c r="N304" s="202" t="s">
        <v>41</v>
      </c>
      <c r="O304" s="37"/>
      <c r="P304" s="203">
        <f>O304*H304</f>
        <v>0</v>
      </c>
      <c r="Q304" s="203">
        <v>2.5999999999999998E-4</v>
      </c>
      <c r="R304" s="203">
        <f>Q304*H304</f>
        <v>2.5999999999999999E-3</v>
      </c>
      <c r="S304" s="203">
        <v>0</v>
      </c>
      <c r="T304" s="204">
        <f>S304*H304</f>
        <v>0</v>
      </c>
      <c r="AR304" s="19" t="s">
        <v>246</v>
      </c>
      <c r="AT304" s="19" t="s">
        <v>152</v>
      </c>
      <c r="AU304" s="19" t="s">
        <v>81</v>
      </c>
      <c r="AY304" s="19" t="s">
        <v>150</v>
      </c>
      <c r="BE304" s="205">
        <f>IF(N304="základní",J304,0)</f>
        <v>0</v>
      </c>
      <c r="BF304" s="205">
        <f>IF(N304="snížená",J304,0)</f>
        <v>0</v>
      </c>
      <c r="BG304" s="205">
        <f>IF(N304="zákl. přenesená",J304,0)</f>
        <v>0</v>
      </c>
      <c r="BH304" s="205">
        <f>IF(N304="sníž. přenesená",J304,0)</f>
        <v>0</v>
      </c>
      <c r="BI304" s="205">
        <f>IF(N304="nulová",J304,0)</f>
        <v>0</v>
      </c>
      <c r="BJ304" s="19" t="s">
        <v>74</v>
      </c>
      <c r="BK304" s="205">
        <f>ROUND(I304*H304,2)</f>
        <v>0</v>
      </c>
      <c r="BL304" s="19" t="s">
        <v>246</v>
      </c>
      <c r="BM304" s="19" t="s">
        <v>999</v>
      </c>
    </row>
    <row r="305" spans="2:51" s="13" customFormat="1" ht="13.5" x14ac:dyDescent="0.3">
      <c r="B305" s="218"/>
      <c r="C305" s="219"/>
      <c r="D305" s="208" t="s">
        <v>159</v>
      </c>
      <c r="E305" s="220" t="s">
        <v>19</v>
      </c>
      <c r="F305" s="221" t="s">
        <v>199</v>
      </c>
      <c r="G305" s="219"/>
      <c r="H305" s="222">
        <v>10</v>
      </c>
      <c r="I305" s="223"/>
      <c r="J305" s="219"/>
      <c r="K305" s="219"/>
      <c r="L305" s="224"/>
      <c r="M305" s="270"/>
      <c r="N305" s="271"/>
      <c r="O305" s="271"/>
      <c r="P305" s="271"/>
      <c r="Q305" s="271"/>
      <c r="R305" s="271"/>
      <c r="S305" s="271"/>
      <c r="T305" s="272"/>
      <c r="AT305" s="228" t="s">
        <v>159</v>
      </c>
      <c r="AU305" s="228" t="s">
        <v>81</v>
      </c>
      <c r="AV305" s="13" t="s">
        <v>81</v>
      </c>
      <c r="AW305" s="13" t="s">
        <v>34</v>
      </c>
      <c r="AX305" s="13" t="s">
        <v>74</v>
      </c>
      <c r="AY305" s="228" t="s">
        <v>150</v>
      </c>
    </row>
    <row r="306" spans="2:51" s="1" customFormat="1" ht="6.95" customHeight="1" x14ac:dyDescent="0.3">
      <c r="B306" s="51"/>
      <c r="C306" s="52"/>
      <c r="D306" s="52"/>
      <c r="E306" s="52"/>
      <c r="F306" s="52"/>
      <c r="G306" s="52"/>
      <c r="H306" s="52"/>
      <c r="I306" s="138"/>
      <c r="J306" s="52"/>
      <c r="K306" s="52"/>
      <c r="L306" s="56"/>
    </row>
  </sheetData>
  <sheetProtection algorithmName="SHA-512" hashValue="RZ8Q4ziGZOWia5xbyxFaXGo6urNoZZ/hGJZFL41QiI50VlpByV37utNRVCqxiHhUf/DDTYE9Z5noIOgMTpazMg==" saltValue="9miqxpvVPG3LPJOWyHeMPg==" spinCount="100000" sheet="1" objects="1" scenarios="1" formatColumns="0" formatRows="0" sort="0" autoFilter="0"/>
  <autoFilter ref="C102:K102"/>
  <mergeCells count="15">
    <mergeCell ref="E93:H93"/>
    <mergeCell ref="E91:H91"/>
    <mergeCell ref="E95:H95"/>
    <mergeCell ref="G1:H1"/>
    <mergeCell ref="L2:V2"/>
    <mergeCell ref="E49:H49"/>
    <mergeCell ref="E53:H53"/>
    <mergeCell ref="E51:H51"/>
    <mergeCell ref="E55:H55"/>
    <mergeCell ref="E89:H89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10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4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7"/>
      <c r="B1" s="331"/>
      <c r="C1" s="331"/>
      <c r="D1" s="330" t="s">
        <v>1</v>
      </c>
      <c r="E1" s="331"/>
      <c r="F1" s="332" t="s">
        <v>1083</v>
      </c>
      <c r="G1" s="337" t="s">
        <v>1084</v>
      </c>
      <c r="H1" s="337"/>
      <c r="I1" s="338"/>
      <c r="J1" s="332" t="s">
        <v>1085</v>
      </c>
      <c r="K1" s="330" t="s">
        <v>107</v>
      </c>
      <c r="L1" s="332" t="s">
        <v>1086</v>
      </c>
      <c r="M1" s="332"/>
      <c r="N1" s="332"/>
      <c r="O1" s="332"/>
      <c r="P1" s="332"/>
      <c r="Q1" s="332"/>
      <c r="R1" s="332"/>
      <c r="S1" s="332"/>
      <c r="T1" s="332"/>
      <c r="U1" s="328"/>
      <c r="V1" s="328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9" t="s">
        <v>104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115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108</v>
      </c>
      <c r="E4" s="24"/>
      <c r="F4" s="24"/>
      <c r="G4" s="24"/>
      <c r="H4" s="24"/>
      <c r="I4" s="116"/>
      <c r="J4" s="24"/>
      <c r="K4" s="26"/>
      <c r="M4" s="27" t="s">
        <v>10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116"/>
      <c r="J5" s="24"/>
      <c r="K5" s="26"/>
    </row>
    <row r="6" spans="1:70" x14ac:dyDescent="0.3">
      <c r="B6" s="23"/>
      <c r="C6" s="24"/>
      <c r="D6" s="32" t="s">
        <v>16</v>
      </c>
      <c r="E6" s="24"/>
      <c r="F6" s="24"/>
      <c r="G6" s="24"/>
      <c r="H6" s="24"/>
      <c r="I6" s="116"/>
      <c r="J6" s="24"/>
      <c r="K6" s="26"/>
    </row>
    <row r="7" spans="1:70" ht="22.5" customHeight="1" x14ac:dyDescent="0.3">
      <c r="B7" s="23"/>
      <c r="C7" s="24"/>
      <c r="D7" s="24"/>
      <c r="E7" s="321" t="str">
        <f>'Rekapitulace stavby'!K6</f>
        <v>Chrudimská beseda 85 - oprava fasády Chrudim-I.etapa</v>
      </c>
      <c r="F7" s="282"/>
      <c r="G7" s="282"/>
      <c r="H7" s="282"/>
      <c r="I7" s="116"/>
      <c r="J7" s="24"/>
      <c r="K7" s="26"/>
    </row>
    <row r="8" spans="1:70" x14ac:dyDescent="0.3">
      <c r="B8" s="23"/>
      <c r="C8" s="24"/>
      <c r="D8" s="32" t="s">
        <v>109</v>
      </c>
      <c r="E8" s="24"/>
      <c r="F8" s="24"/>
      <c r="G8" s="24"/>
      <c r="H8" s="24"/>
      <c r="I8" s="116"/>
      <c r="J8" s="24"/>
      <c r="K8" s="26"/>
    </row>
    <row r="9" spans="1:70" ht="22.5" customHeight="1" x14ac:dyDescent="0.3">
      <c r="B9" s="23"/>
      <c r="C9" s="24"/>
      <c r="D9" s="24"/>
      <c r="E9" s="321" t="s">
        <v>701</v>
      </c>
      <c r="F9" s="282"/>
      <c r="G9" s="282"/>
      <c r="H9" s="282"/>
      <c r="I9" s="116"/>
      <c r="J9" s="24"/>
      <c r="K9" s="26"/>
    </row>
    <row r="10" spans="1:70" x14ac:dyDescent="0.3">
      <c r="B10" s="23"/>
      <c r="C10" s="24"/>
      <c r="D10" s="32" t="s">
        <v>111</v>
      </c>
      <c r="E10" s="24"/>
      <c r="F10" s="24"/>
      <c r="G10" s="24"/>
      <c r="H10" s="24"/>
      <c r="I10" s="116"/>
      <c r="J10" s="24"/>
      <c r="K10" s="26"/>
    </row>
    <row r="11" spans="1:70" s="1" customFormat="1" ht="22.5" customHeight="1" x14ac:dyDescent="0.3">
      <c r="B11" s="36"/>
      <c r="C11" s="37"/>
      <c r="D11" s="37"/>
      <c r="E11" s="322" t="s">
        <v>590</v>
      </c>
      <c r="F11" s="289"/>
      <c r="G11" s="289"/>
      <c r="H11" s="289"/>
      <c r="I11" s="117"/>
      <c r="J11" s="37"/>
      <c r="K11" s="40"/>
    </row>
    <row r="12" spans="1:70" s="1" customFormat="1" x14ac:dyDescent="0.3">
      <c r="B12" s="36"/>
      <c r="C12" s="37"/>
      <c r="D12" s="32" t="s">
        <v>113</v>
      </c>
      <c r="E12" s="37"/>
      <c r="F12" s="37"/>
      <c r="G12" s="37"/>
      <c r="H12" s="37"/>
      <c r="I12" s="117"/>
      <c r="J12" s="37"/>
      <c r="K12" s="40"/>
    </row>
    <row r="13" spans="1:70" s="1" customFormat="1" ht="36.950000000000003" customHeight="1" x14ac:dyDescent="0.3">
      <c r="B13" s="36"/>
      <c r="C13" s="37"/>
      <c r="D13" s="37"/>
      <c r="E13" s="323" t="s">
        <v>1000</v>
      </c>
      <c r="F13" s="289"/>
      <c r="G13" s="289"/>
      <c r="H13" s="289"/>
      <c r="I13" s="117"/>
      <c r="J13" s="37"/>
      <c r="K13" s="40"/>
    </row>
    <row r="14" spans="1:70" s="1" customFormat="1" ht="13.5" x14ac:dyDescent="0.3">
      <c r="B14" s="36"/>
      <c r="C14" s="37"/>
      <c r="D14" s="37"/>
      <c r="E14" s="37"/>
      <c r="F14" s="37"/>
      <c r="G14" s="37"/>
      <c r="H14" s="37"/>
      <c r="I14" s="117"/>
      <c r="J14" s="37"/>
      <c r="K14" s="40"/>
    </row>
    <row r="15" spans="1:70" s="1" customFormat="1" ht="14.45" customHeight="1" x14ac:dyDescent="0.3">
      <c r="B15" s="36"/>
      <c r="C15" s="37"/>
      <c r="D15" s="32" t="s">
        <v>18</v>
      </c>
      <c r="E15" s="37"/>
      <c r="F15" s="30" t="s">
        <v>19</v>
      </c>
      <c r="G15" s="37"/>
      <c r="H15" s="37"/>
      <c r="I15" s="118" t="s">
        <v>20</v>
      </c>
      <c r="J15" s="30" t="s">
        <v>19</v>
      </c>
      <c r="K15" s="40"/>
    </row>
    <row r="16" spans="1:70" s="1" customFormat="1" ht="14.45" customHeight="1" x14ac:dyDescent="0.3">
      <c r="B16" s="36"/>
      <c r="C16" s="37"/>
      <c r="D16" s="32" t="s">
        <v>21</v>
      </c>
      <c r="E16" s="37"/>
      <c r="F16" s="30" t="s">
        <v>22</v>
      </c>
      <c r="G16" s="37"/>
      <c r="H16" s="37"/>
      <c r="I16" s="118" t="s">
        <v>23</v>
      </c>
      <c r="J16" s="119" t="str">
        <f>'Rekapitulace stavby'!AN8</f>
        <v>29.9.2016</v>
      </c>
      <c r="K16" s="40"/>
    </row>
    <row r="17" spans="2:11" s="1" customFormat="1" ht="10.9" customHeight="1" x14ac:dyDescent="0.3">
      <c r="B17" s="36"/>
      <c r="C17" s="37"/>
      <c r="D17" s="37"/>
      <c r="E17" s="37"/>
      <c r="F17" s="37"/>
      <c r="G17" s="37"/>
      <c r="H17" s="37"/>
      <c r="I17" s="117"/>
      <c r="J17" s="37"/>
      <c r="K17" s="40"/>
    </row>
    <row r="18" spans="2:11" s="1" customFormat="1" ht="14.45" customHeight="1" x14ac:dyDescent="0.3">
      <c r="B18" s="36"/>
      <c r="C18" s="37"/>
      <c r="D18" s="32" t="s">
        <v>25</v>
      </c>
      <c r="E18" s="37"/>
      <c r="F18" s="37"/>
      <c r="G18" s="37"/>
      <c r="H18" s="37"/>
      <c r="I18" s="118" t="s">
        <v>26</v>
      </c>
      <c r="J18" s="30" t="s">
        <v>19</v>
      </c>
      <c r="K18" s="40"/>
    </row>
    <row r="19" spans="2:11" s="1" customFormat="1" ht="18" customHeight="1" x14ac:dyDescent="0.3">
      <c r="B19" s="36"/>
      <c r="C19" s="37"/>
      <c r="D19" s="37"/>
      <c r="E19" s="30" t="s">
        <v>28</v>
      </c>
      <c r="F19" s="37"/>
      <c r="G19" s="37"/>
      <c r="H19" s="37"/>
      <c r="I19" s="118" t="s">
        <v>29</v>
      </c>
      <c r="J19" s="30" t="s">
        <v>19</v>
      </c>
      <c r="K19" s="40"/>
    </row>
    <row r="20" spans="2:11" s="1" customFormat="1" ht="6.95" customHeight="1" x14ac:dyDescent="0.3">
      <c r="B20" s="36"/>
      <c r="C20" s="37"/>
      <c r="D20" s="37"/>
      <c r="E20" s="37"/>
      <c r="F20" s="37"/>
      <c r="G20" s="37"/>
      <c r="H20" s="37"/>
      <c r="I20" s="117"/>
      <c r="J20" s="37"/>
      <c r="K20" s="40"/>
    </row>
    <row r="21" spans="2:11" s="1" customFormat="1" ht="14.45" customHeight="1" x14ac:dyDescent="0.3">
      <c r="B21" s="36"/>
      <c r="C21" s="37"/>
      <c r="D21" s="32" t="s">
        <v>30</v>
      </c>
      <c r="E21" s="37"/>
      <c r="F21" s="37"/>
      <c r="G21" s="37"/>
      <c r="H21" s="37"/>
      <c r="I21" s="118" t="s">
        <v>26</v>
      </c>
      <c r="J21" s="30" t="str">
        <f>IF('Rekapitulace stavby'!AN13="Vyplň údaj","",IF('Rekapitulace stavby'!AN13="","",'Rekapitulace stavby'!AN13))</f>
        <v/>
      </c>
      <c r="K21" s="40"/>
    </row>
    <row r="22" spans="2:11" s="1" customFormat="1" ht="18" customHeight="1" x14ac:dyDescent="0.3">
      <c r="B22" s="36"/>
      <c r="C22" s="37"/>
      <c r="D22" s="37"/>
      <c r="E22" s="30" t="str">
        <f>IF('Rekapitulace stavby'!E14="Vyplň údaj","",IF('Rekapitulace stavby'!E14="","",'Rekapitulace stavby'!E14))</f>
        <v/>
      </c>
      <c r="F22" s="37"/>
      <c r="G22" s="37"/>
      <c r="H22" s="37"/>
      <c r="I22" s="118" t="s">
        <v>29</v>
      </c>
      <c r="J22" s="30" t="str">
        <f>IF('Rekapitulace stavby'!AN14="Vyplň údaj","",IF('Rekapitulace stavby'!AN14="","",'Rekapitulace stavby'!AN14))</f>
        <v/>
      </c>
      <c r="K22" s="40"/>
    </row>
    <row r="23" spans="2:11" s="1" customFormat="1" ht="6.95" customHeight="1" x14ac:dyDescent="0.3">
      <c r="B23" s="36"/>
      <c r="C23" s="37"/>
      <c r="D23" s="37"/>
      <c r="E23" s="37"/>
      <c r="F23" s="37"/>
      <c r="G23" s="37"/>
      <c r="H23" s="37"/>
      <c r="I23" s="117"/>
      <c r="J23" s="37"/>
      <c r="K23" s="40"/>
    </row>
    <row r="24" spans="2:11" s="1" customFormat="1" ht="14.45" customHeight="1" x14ac:dyDescent="0.3">
      <c r="B24" s="36"/>
      <c r="C24" s="37"/>
      <c r="D24" s="32" t="s">
        <v>32</v>
      </c>
      <c r="E24" s="37"/>
      <c r="F24" s="37"/>
      <c r="G24" s="37"/>
      <c r="H24" s="37"/>
      <c r="I24" s="118" t="s">
        <v>26</v>
      </c>
      <c r="J24" s="30" t="s">
        <v>19</v>
      </c>
      <c r="K24" s="40"/>
    </row>
    <row r="25" spans="2:11" s="1" customFormat="1" ht="18" customHeight="1" x14ac:dyDescent="0.3">
      <c r="B25" s="36"/>
      <c r="C25" s="37"/>
      <c r="D25" s="37"/>
      <c r="E25" s="30" t="s">
        <v>33</v>
      </c>
      <c r="F25" s="37"/>
      <c r="G25" s="37"/>
      <c r="H25" s="37"/>
      <c r="I25" s="118" t="s">
        <v>29</v>
      </c>
      <c r="J25" s="30" t="s">
        <v>19</v>
      </c>
      <c r="K25" s="40"/>
    </row>
    <row r="26" spans="2:11" s="1" customFormat="1" ht="6.95" customHeight="1" x14ac:dyDescent="0.3">
      <c r="B26" s="36"/>
      <c r="C26" s="37"/>
      <c r="D26" s="37"/>
      <c r="E26" s="37"/>
      <c r="F26" s="37"/>
      <c r="G26" s="37"/>
      <c r="H26" s="37"/>
      <c r="I26" s="117"/>
      <c r="J26" s="37"/>
      <c r="K26" s="40"/>
    </row>
    <row r="27" spans="2:11" s="1" customFormat="1" ht="14.45" customHeight="1" x14ac:dyDescent="0.3">
      <c r="B27" s="36"/>
      <c r="C27" s="37"/>
      <c r="D27" s="32" t="s">
        <v>35</v>
      </c>
      <c r="E27" s="37"/>
      <c r="F27" s="37"/>
      <c r="G27" s="37"/>
      <c r="H27" s="37"/>
      <c r="I27" s="117"/>
      <c r="J27" s="37"/>
      <c r="K27" s="40"/>
    </row>
    <row r="28" spans="2:11" s="7" customFormat="1" ht="22.5" customHeight="1" x14ac:dyDescent="0.3">
      <c r="B28" s="120"/>
      <c r="C28" s="121"/>
      <c r="D28" s="121"/>
      <c r="E28" s="285" t="s">
        <v>19</v>
      </c>
      <c r="F28" s="324"/>
      <c r="G28" s="324"/>
      <c r="H28" s="324"/>
      <c r="I28" s="122"/>
      <c r="J28" s="121"/>
      <c r="K28" s="123"/>
    </row>
    <row r="29" spans="2:11" s="1" customFormat="1" ht="6.95" customHeight="1" x14ac:dyDescent="0.3">
      <c r="B29" s="36"/>
      <c r="C29" s="37"/>
      <c r="D29" s="37"/>
      <c r="E29" s="37"/>
      <c r="F29" s="37"/>
      <c r="G29" s="37"/>
      <c r="H29" s="37"/>
      <c r="I29" s="117"/>
      <c r="J29" s="37"/>
      <c r="K29" s="40"/>
    </row>
    <row r="30" spans="2:11" s="1" customFormat="1" ht="6.95" customHeight="1" x14ac:dyDescent="0.3">
      <c r="B30" s="36"/>
      <c r="C30" s="37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6"/>
      <c r="C31" s="37"/>
      <c r="D31" s="126" t="s">
        <v>36</v>
      </c>
      <c r="E31" s="37"/>
      <c r="F31" s="37"/>
      <c r="G31" s="37"/>
      <c r="H31" s="37"/>
      <c r="I31" s="117"/>
      <c r="J31" s="127">
        <f>ROUND(J96,2)</f>
        <v>0</v>
      </c>
      <c r="K31" s="40"/>
    </row>
    <row r="32" spans="2:11" s="1" customFormat="1" ht="6.95" customHeight="1" x14ac:dyDescent="0.3">
      <c r="B32" s="36"/>
      <c r="C32" s="37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6"/>
      <c r="C33" s="37"/>
      <c r="D33" s="37"/>
      <c r="E33" s="37"/>
      <c r="F33" s="41" t="s">
        <v>38</v>
      </c>
      <c r="G33" s="37"/>
      <c r="H33" s="37"/>
      <c r="I33" s="128" t="s">
        <v>37</v>
      </c>
      <c r="J33" s="41" t="s">
        <v>39</v>
      </c>
      <c r="K33" s="40"/>
    </row>
    <row r="34" spans="2:11" s="1" customFormat="1" ht="14.45" customHeight="1" x14ac:dyDescent="0.3">
      <c r="B34" s="36"/>
      <c r="C34" s="37"/>
      <c r="D34" s="44" t="s">
        <v>40</v>
      </c>
      <c r="E34" s="44" t="s">
        <v>41</v>
      </c>
      <c r="F34" s="129">
        <f>ROUND(SUM(BE96:BE133), 2)</f>
        <v>0</v>
      </c>
      <c r="G34" s="37"/>
      <c r="H34" s="37"/>
      <c r="I34" s="130">
        <v>0.21</v>
      </c>
      <c r="J34" s="129">
        <f>ROUND(ROUND((SUM(BE96:BE133)), 2)*I34, 2)</f>
        <v>0</v>
      </c>
      <c r="K34" s="40"/>
    </row>
    <row r="35" spans="2:11" s="1" customFormat="1" ht="14.45" customHeight="1" x14ac:dyDescent="0.3">
      <c r="B35" s="36"/>
      <c r="C35" s="37"/>
      <c r="D35" s="37"/>
      <c r="E35" s="44" t="s">
        <v>42</v>
      </c>
      <c r="F35" s="129">
        <f>ROUND(SUM(BF96:BF133), 2)</f>
        <v>0</v>
      </c>
      <c r="G35" s="37"/>
      <c r="H35" s="37"/>
      <c r="I35" s="130">
        <v>0.15</v>
      </c>
      <c r="J35" s="129">
        <f>ROUND(ROUND((SUM(BF96:BF133)), 2)*I35, 2)</f>
        <v>0</v>
      </c>
      <c r="K35" s="40"/>
    </row>
    <row r="36" spans="2:11" s="1" customFormat="1" ht="14.45" hidden="1" customHeight="1" x14ac:dyDescent="0.3">
      <c r="B36" s="36"/>
      <c r="C36" s="37"/>
      <c r="D36" s="37"/>
      <c r="E36" s="44" t="s">
        <v>43</v>
      </c>
      <c r="F36" s="129">
        <f>ROUND(SUM(BG96:BG133), 2)</f>
        <v>0</v>
      </c>
      <c r="G36" s="37"/>
      <c r="H36" s="37"/>
      <c r="I36" s="130">
        <v>0.21</v>
      </c>
      <c r="J36" s="129">
        <v>0</v>
      </c>
      <c r="K36" s="40"/>
    </row>
    <row r="37" spans="2:11" s="1" customFormat="1" ht="14.45" hidden="1" customHeight="1" x14ac:dyDescent="0.3">
      <c r="B37" s="36"/>
      <c r="C37" s="37"/>
      <c r="D37" s="37"/>
      <c r="E37" s="44" t="s">
        <v>44</v>
      </c>
      <c r="F37" s="129">
        <f>ROUND(SUM(BH96:BH133), 2)</f>
        <v>0</v>
      </c>
      <c r="G37" s="37"/>
      <c r="H37" s="37"/>
      <c r="I37" s="130">
        <v>0.15</v>
      </c>
      <c r="J37" s="129">
        <v>0</v>
      </c>
      <c r="K37" s="40"/>
    </row>
    <row r="38" spans="2:11" s="1" customFormat="1" ht="14.45" hidden="1" customHeight="1" x14ac:dyDescent="0.3">
      <c r="B38" s="36"/>
      <c r="C38" s="37"/>
      <c r="D38" s="37"/>
      <c r="E38" s="44" t="s">
        <v>45</v>
      </c>
      <c r="F38" s="129">
        <f>ROUND(SUM(BI96:BI133), 2)</f>
        <v>0</v>
      </c>
      <c r="G38" s="37"/>
      <c r="H38" s="37"/>
      <c r="I38" s="130">
        <v>0</v>
      </c>
      <c r="J38" s="129">
        <v>0</v>
      </c>
      <c r="K38" s="40"/>
    </row>
    <row r="39" spans="2:11" s="1" customFormat="1" ht="6.95" customHeight="1" x14ac:dyDescent="0.3">
      <c r="B39" s="36"/>
      <c r="C39" s="37"/>
      <c r="D39" s="37"/>
      <c r="E39" s="37"/>
      <c r="F39" s="37"/>
      <c r="G39" s="37"/>
      <c r="H39" s="37"/>
      <c r="I39" s="117"/>
      <c r="J39" s="37"/>
      <c r="K39" s="40"/>
    </row>
    <row r="40" spans="2:11" s="1" customFormat="1" ht="25.35" customHeight="1" x14ac:dyDescent="0.3">
      <c r="B40" s="36"/>
      <c r="C40" s="131"/>
      <c r="D40" s="132" t="s">
        <v>46</v>
      </c>
      <c r="E40" s="74"/>
      <c r="F40" s="74"/>
      <c r="G40" s="133" t="s">
        <v>47</v>
      </c>
      <c r="H40" s="134" t="s">
        <v>48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1"/>
      <c r="C41" s="52"/>
      <c r="D41" s="52"/>
      <c r="E41" s="52"/>
      <c r="F41" s="52"/>
      <c r="G41" s="52"/>
      <c r="H41" s="52"/>
      <c r="I41" s="138"/>
      <c r="J41" s="52"/>
      <c r="K41" s="53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6"/>
      <c r="C46" s="25" t="s">
        <v>115</v>
      </c>
      <c r="D46" s="37"/>
      <c r="E46" s="37"/>
      <c r="F46" s="37"/>
      <c r="G46" s="37"/>
      <c r="H46" s="37"/>
      <c r="I46" s="117"/>
      <c r="J46" s="37"/>
      <c r="K46" s="40"/>
    </row>
    <row r="47" spans="2:11" s="1" customFormat="1" ht="6.95" customHeight="1" x14ac:dyDescent="0.3">
      <c r="B47" s="36"/>
      <c r="C47" s="37"/>
      <c r="D47" s="37"/>
      <c r="E47" s="37"/>
      <c r="F47" s="37"/>
      <c r="G47" s="37"/>
      <c r="H47" s="37"/>
      <c r="I47" s="117"/>
      <c r="J47" s="37"/>
      <c r="K47" s="40"/>
    </row>
    <row r="48" spans="2:11" s="1" customFormat="1" ht="14.45" customHeight="1" x14ac:dyDescent="0.3">
      <c r="B48" s="36"/>
      <c r="C48" s="32" t="s">
        <v>16</v>
      </c>
      <c r="D48" s="37"/>
      <c r="E48" s="37"/>
      <c r="F48" s="37"/>
      <c r="G48" s="37"/>
      <c r="H48" s="37"/>
      <c r="I48" s="117"/>
      <c r="J48" s="37"/>
      <c r="K48" s="40"/>
    </row>
    <row r="49" spans="2:47" s="1" customFormat="1" ht="22.5" customHeight="1" x14ac:dyDescent="0.3">
      <c r="B49" s="36"/>
      <c r="C49" s="37"/>
      <c r="D49" s="37"/>
      <c r="E49" s="321" t="str">
        <f>E7</f>
        <v>Chrudimská beseda 85 - oprava fasády Chrudim-I.etapa</v>
      </c>
      <c r="F49" s="289"/>
      <c r="G49" s="289"/>
      <c r="H49" s="289"/>
      <c r="I49" s="117"/>
      <c r="J49" s="37"/>
      <c r="K49" s="40"/>
    </row>
    <row r="50" spans="2:47" x14ac:dyDescent="0.3">
      <c r="B50" s="23"/>
      <c r="C50" s="32" t="s">
        <v>109</v>
      </c>
      <c r="D50" s="24"/>
      <c r="E50" s="24"/>
      <c r="F50" s="24"/>
      <c r="G50" s="24"/>
      <c r="H50" s="24"/>
      <c r="I50" s="116"/>
      <c r="J50" s="24"/>
      <c r="K50" s="26"/>
    </row>
    <row r="51" spans="2:47" ht="22.5" customHeight="1" x14ac:dyDescent="0.3">
      <c r="B51" s="23"/>
      <c r="C51" s="24"/>
      <c r="D51" s="24"/>
      <c r="E51" s="321" t="s">
        <v>701</v>
      </c>
      <c r="F51" s="282"/>
      <c r="G51" s="282"/>
      <c r="H51" s="282"/>
      <c r="I51" s="116"/>
      <c r="J51" s="24"/>
      <c r="K51" s="26"/>
    </row>
    <row r="52" spans="2:47" x14ac:dyDescent="0.3">
      <c r="B52" s="23"/>
      <c r="C52" s="32" t="s">
        <v>111</v>
      </c>
      <c r="D52" s="24"/>
      <c r="E52" s="24"/>
      <c r="F52" s="24"/>
      <c r="G52" s="24"/>
      <c r="H52" s="24"/>
      <c r="I52" s="116"/>
      <c r="J52" s="24"/>
      <c r="K52" s="26"/>
    </row>
    <row r="53" spans="2:47" s="1" customFormat="1" ht="22.5" customHeight="1" x14ac:dyDescent="0.3">
      <c r="B53" s="36"/>
      <c r="C53" s="37"/>
      <c r="D53" s="37"/>
      <c r="E53" s="322" t="s">
        <v>590</v>
      </c>
      <c r="F53" s="289"/>
      <c r="G53" s="289"/>
      <c r="H53" s="289"/>
      <c r="I53" s="117"/>
      <c r="J53" s="37"/>
      <c r="K53" s="40"/>
    </row>
    <row r="54" spans="2:47" s="1" customFormat="1" ht="14.45" customHeight="1" x14ac:dyDescent="0.3">
      <c r="B54" s="36"/>
      <c r="C54" s="32" t="s">
        <v>113</v>
      </c>
      <c r="D54" s="37"/>
      <c r="E54" s="37"/>
      <c r="F54" s="37"/>
      <c r="G54" s="37"/>
      <c r="H54" s="37"/>
      <c r="I54" s="117"/>
      <c r="J54" s="37"/>
      <c r="K54" s="40"/>
    </row>
    <row r="55" spans="2:47" s="1" customFormat="1" ht="23.25" customHeight="1" x14ac:dyDescent="0.3">
      <c r="B55" s="36"/>
      <c r="C55" s="37"/>
      <c r="D55" s="37"/>
      <c r="E55" s="323" t="str">
        <f>E13</f>
        <v>2b - Stavební část</v>
      </c>
      <c r="F55" s="289"/>
      <c r="G55" s="289"/>
      <c r="H55" s="289"/>
      <c r="I55" s="117"/>
      <c r="J55" s="37"/>
      <c r="K55" s="40"/>
    </row>
    <row r="56" spans="2:47" s="1" customFormat="1" ht="6.95" customHeight="1" x14ac:dyDescent="0.3">
      <c r="B56" s="36"/>
      <c r="C56" s="37"/>
      <c r="D56" s="37"/>
      <c r="E56" s="37"/>
      <c r="F56" s="37"/>
      <c r="G56" s="37"/>
      <c r="H56" s="37"/>
      <c r="I56" s="117"/>
      <c r="J56" s="37"/>
      <c r="K56" s="40"/>
    </row>
    <row r="57" spans="2:47" s="1" customFormat="1" ht="18" customHeight="1" x14ac:dyDescent="0.3">
      <c r="B57" s="36"/>
      <c r="C57" s="32" t="s">
        <v>21</v>
      </c>
      <c r="D57" s="37"/>
      <c r="E57" s="37"/>
      <c r="F57" s="30" t="str">
        <f>F16</f>
        <v>Chrudim</v>
      </c>
      <c r="G57" s="37"/>
      <c r="H57" s="37"/>
      <c r="I57" s="118" t="s">
        <v>23</v>
      </c>
      <c r="J57" s="119" t="str">
        <f>IF(J16="","",J16)</f>
        <v>29.9.2016</v>
      </c>
      <c r="K57" s="40"/>
    </row>
    <row r="58" spans="2:47" s="1" customFormat="1" ht="6.95" customHeight="1" x14ac:dyDescent="0.3">
      <c r="B58" s="36"/>
      <c r="C58" s="37"/>
      <c r="D58" s="37"/>
      <c r="E58" s="37"/>
      <c r="F58" s="37"/>
      <c r="G58" s="37"/>
      <c r="H58" s="37"/>
      <c r="I58" s="117"/>
      <c r="J58" s="37"/>
      <c r="K58" s="40"/>
    </row>
    <row r="59" spans="2:47" s="1" customFormat="1" x14ac:dyDescent="0.3">
      <c r="B59" s="36"/>
      <c r="C59" s="32" t="s">
        <v>25</v>
      </c>
      <c r="D59" s="37"/>
      <c r="E59" s="37"/>
      <c r="F59" s="30" t="str">
        <f>E19</f>
        <v>MÚ Chrudim,Resselovo nám.77,Chrudim</v>
      </c>
      <c r="G59" s="37"/>
      <c r="H59" s="37"/>
      <c r="I59" s="118" t="s">
        <v>32</v>
      </c>
      <c r="J59" s="30" t="str">
        <f>E25</f>
        <v>CODE s.r.o.,Na Vrtálně 84,Pardubice</v>
      </c>
      <c r="K59" s="40"/>
    </row>
    <row r="60" spans="2:47" s="1" customFormat="1" ht="14.45" customHeight="1" x14ac:dyDescent="0.3">
      <c r="B60" s="36"/>
      <c r="C60" s="32" t="s">
        <v>30</v>
      </c>
      <c r="D60" s="37"/>
      <c r="E60" s="37"/>
      <c r="F60" s="30" t="str">
        <f>IF(E22="","",E22)</f>
        <v/>
      </c>
      <c r="G60" s="37"/>
      <c r="H60" s="37"/>
      <c r="I60" s="117"/>
      <c r="J60" s="37"/>
      <c r="K60" s="40"/>
    </row>
    <row r="61" spans="2:47" s="1" customFormat="1" ht="10.35" customHeight="1" x14ac:dyDescent="0.3">
      <c r="B61" s="36"/>
      <c r="C61" s="37"/>
      <c r="D61" s="37"/>
      <c r="E61" s="37"/>
      <c r="F61" s="37"/>
      <c r="G61" s="37"/>
      <c r="H61" s="37"/>
      <c r="I61" s="117"/>
      <c r="J61" s="37"/>
      <c r="K61" s="40"/>
    </row>
    <row r="62" spans="2:47" s="1" customFormat="1" ht="29.25" customHeight="1" x14ac:dyDescent="0.3">
      <c r="B62" s="36"/>
      <c r="C62" s="143" t="s">
        <v>116</v>
      </c>
      <c r="D62" s="131"/>
      <c r="E62" s="131"/>
      <c r="F62" s="131"/>
      <c r="G62" s="131"/>
      <c r="H62" s="131"/>
      <c r="I62" s="144"/>
      <c r="J62" s="145" t="s">
        <v>117</v>
      </c>
      <c r="K62" s="146"/>
    </row>
    <row r="63" spans="2:47" s="1" customFormat="1" ht="10.35" customHeight="1" x14ac:dyDescent="0.3">
      <c r="B63" s="36"/>
      <c r="C63" s="37"/>
      <c r="D63" s="37"/>
      <c r="E63" s="37"/>
      <c r="F63" s="37"/>
      <c r="G63" s="37"/>
      <c r="H63" s="37"/>
      <c r="I63" s="117"/>
      <c r="J63" s="37"/>
      <c r="K63" s="40"/>
    </row>
    <row r="64" spans="2:47" s="1" customFormat="1" ht="29.25" customHeight="1" x14ac:dyDescent="0.3">
      <c r="B64" s="36"/>
      <c r="C64" s="147" t="s">
        <v>118</v>
      </c>
      <c r="D64" s="37"/>
      <c r="E64" s="37"/>
      <c r="F64" s="37"/>
      <c r="G64" s="37"/>
      <c r="H64" s="37"/>
      <c r="I64" s="117"/>
      <c r="J64" s="127">
        <f>J96</f>
        <v>0</v>
      </c>
      <c r="K64" s="40"/>
      <c r="AU64" s="19" t="s">
        <v>119</v>
      </c>
    </row>
    <row r="65" spans="2:12" s="8" customFormat="1" ht="24.95" customHeight="1" x14ac:dyDescent="0.3">
      <c r="B65" s="148"/>
      <c r="C65" s="149"/>
      <c r="D65" s="150" t="s">
        <v>120</v>
      </c>
      <c r="E65" s="151"/>
      <c r="F65" s="151"/>
      <c r="G65" s="151"/>
      <c r="H65" s="151"/>
      <c r="I65" s="152"/>
      <c r="J65" s="153">
        <f>J97</f>
        <v>0</v>
      </c>
      <c r="K65" s="154"/>
    </row>
    <row r="66" spans="2:12" s="9" customFormat="1" ht="19.899999999999999" customHeight="1" x14ac:dyDescent="0.3">
      <c r="B66" s="155"/>
      <c r="C66" s="156"/>
      <c r="D66" s="157" t="s">
        <v>124</v>
      </c>
      <c r="E66" s="158"/>
      <c r="F66" s="158"/>
      <c r="G66" s="158"/>
      <c r="H66" s="158"/>
      <c r="I66" s="159"/>
      <c r="J66" s="160">
        <f>J98</f>
        <v>0</v>
      </c>
      <c r="K66" s="161"/>
    </row>
    <row r="67" spans="2:12" s="8" customFormat="1" ht="24.95" customHeight="1" x14ac:dyDescent="0.3">
      <c r="B67" s="148"/>
      <c r="C67" s="149"/>
      <c r="D67" s="150" t="s">
        <v>127</v>
      </c>
      <c r="E67" s="151"/>
      <c r="F67" s="151"/>
      <c r="G67" s="151"/>
      <c r="H67" s="151"/>
      <c r="I67" s="152"/>
      <c r="J67" s="153">
        <f>J101</f>
        <v>0</v>
      </c>
      <c r="K67" s="154"/>
    </row>
    <row r="68" spans="2:12" s="9" customFormat="1" ht="19.899999999999999" customHeight="1" x14ac:dyDescent="0.3">
      <c r="B68" s="155"/>
      <c r="C68" s="156"/>
      <c r="D68" s="157" t="s">
        <v>1001</v>
      </c>
      <c r="E68" s="158"/>
      <c r="F68" s="158"/>
      <c r="G68" s="158"/>
      <c r="H68" s="158"/>
      <c r="I68" s="159"/>
      <c r="J68" s="160">
        <f>J102</f>
        <v>0</v>
      </c>
      <c r="K68" s="161"/>
    </row>
    <row r="69" spans="2:12" s="9" customFormat="1" ht="19.899999999999999" customHeight="1" x14ac:dyDescent="0.3">
      <c r="B69" s="155"/>
      <c r="C69" s="156"/>
      <c r="D69" s="157" t="s">
        <v>1002</v>
      </c>
      <c r="E69" s="158"/>
      <c r="F69" s="158"/>
      <c r="G69" s="158"/>
      <c r="H69" s="158"/>
      <c r="I69" s="159"/>
      <c r="J69" s="160">
        <f>J109</f>
        <v>0</v>
      </c>
      <c r="K69" s="161"/>
    </row>
    <row r="70" spans="2:12" s="8" customFormat="1" ht="24.95" customHeight="1" x14ac:dyDescent="0.3">
      <c r="B70" s="148"/>
      <c r="C70" s="149"/>
      <c r="D70" s="150" t="s">
        <v>623</v>
      </c>
      <c r="E70" s="151"/>
      <c r="F70" s="151"/>
      <c r="G70" s="151"/>
      <c r="H70" s="151"/>
      <c r="I70" s="152"/>
      <c r="J70" s="153">
        <f>J118</f>
        <v>0</v>
      </c>
      <c r="K70" s="154"/>
    </row>
    <row r="71" spans="2:12" s="9" customFormat="1" ht="19.899999999999999" customHeight="1" x14ac:dyDescent="0.3">
      <c r="B71" s="155"/>
      <c r="C71" s="156"/>
      <c r="D71" s="157" t="s">
        <v>624</v>
      </c>
      <c r="E71" s="158"/>
      <c r="F71" s="158"/>
      <c r="G71" s="158"/>
      <c r="H71" s="158"/>
      <c r="I71" s="159"/>
      <c r="J71" s="160">
        <f>J119</f>
        <v>0</v>
      </c>
      <c r="K71" s="161"/>
    </row>
    <row r="72" spans="2:12" s="9" customFormat="1" ht="19.899999999999999" customHeight="1" x14ac:dyDescent="0.3">
      <c r="B72" s="155"/>
      <c r="C72" s="156"/>
      <c r="D72" s="157" t="s">
        <v>1003</v>
      </c>
      <c r="E72" s="158"/>
      <c r="F72" s="158"/>
      <c r="G72" s="158"/>
      <c r="H72" s="158"/>
      <c r="I72" s="159"/>
      <c r="J72" s="160">
        <f>J130</f>
        <v>0</v>
      </c>
      <c r="K72" s="161"/>
    </row>
    <row r="73" spans="2:12" s="1" customFormat="1" ht="21.75" customHeight="1" x14ac:dyDescent="0.3">
      <c r="B73" s="36"/>
      <c r="C73" s="37"/>
      <c r="D73" s="37"/>
      <c r="E73" s="37"/>
      <c r="F73" s="37"/>
      <c r="G73" s="37"/>
      <c r="H73" s="37"/>
      <c r="I73" s="117"/>
      <c r="J73" s="37"/>
      <c r="K73" s="40"/>
    </row>
    <row r="74" spans="2:12" s="1" customFormat="1" ht="6.95" customHeight="1" x14ac:dyDescent="0.3">
      <c r="B74" s="51"/>
      <c r="C74" s="52"/>
      <c r="D74" s="52"/>
      <c r="E74" s="52"/>
      <c r="F74" s="52"/>
      <c r="G74" s="52"/>
      <c r="H74" s="52"/>
      <c r="I74" s="138"/>
      <c r="J74" s="52"/>
      <c r="K74" s="53"/>
    </row>
    <row r="78" spans="2:12" s="1" customFormat="1" ht="6.95" customHeight="1" x14ac:dyDescent="0.3">
      <c r="B78" s="54"/>
      <c r="C78" s="55"/>
      <c r="D78" s="55"/>
      <c r="E78" s="55"/>
      <c r="F78" s="55"/>
      <c r="G78" s="55"/>
      <c r="H78" s="55"/>
      <c r="I78" s="141"/>
      <c r="J78" s="55"/>
      <c r="K78" s="55"/>
      <c r="L78" s="56"/>
    </row>
    <row r="79" spans="2:12" s="1" customFormat="1" ht="36.950000000000003" customHeight="1" x14ac:dyDescent="0.3">
      <c r="B79" s="36"/>
      <c r="C79" s="57" t="s">
        <v>134</v>
      </c>
      <c r="D79" s="58"/>
      <c r="E79" s="58"/>
      <c r="F79" s="58"/>
      <c r="G79" s="58"/>
      <c r="H79" s="58"/>
      <c r="I79" s="162"/>
      <c r="J79" s="58"/>
      <c r="K79" s="58"/>
      <c r="L79" s="56"/>
    </row>
    <row r="80" spans="2:12" s="1" customFormat="1" ht="6.95" customHeight="1" x14ac:dyDescent="0.3">
      <c r="B80" s="36"/>
      <c r="C80" s="58"/>
      <c r="D80" s="58"/>
      <c r="E80" s="58"/>
      <c r="F80" s="58"/>
      <c r="G80" s="58"/>
      <c r="H80" s="58"/>
      <c r="I80" s="162"/>
      <c r="J80" s="58"/>
      <c r="K80" s="58"/>
      <c r="L80" s="56"/>
    </row>
    <row r="81" spans="2:63" s="1" customFormat="1" ht="14.45" customHeight="1" x14ac:dyDescent="0.3">
      <c r="B81" s="36"/>
      <c r="C81" s="60" t="s">
        <v>16</v>
      </c>
      <c r="D81" s="58"/>
      <c r="E81" s="58"/>
      <c r="F81" s="58"/>
      <c r="G81" s="58"/>
      <c r="H81" s="58"/>
      <c r="I81" s="162"/>
      <c r="J81" s="58"/>
      <c r="K81" s="58"/>
      <c r="L81" s="56"/>
    </row>
    <row r="82" spans="2:63" s="1" customFormat="1" ht="22.5" customHeight="1" x14ac:dyDescent="0.3">
      <c r="B82" s="36"/>
      <c r="C82" s="58"/>
      <c r="D82" s="58"/>
      <c r="E82" s="325" t="str">
        <f>E7</f>
        <v>Chrudimská beseda 85 - oprava fasády Chrudim-I.etapa</v>
      </c>
      <c r="F82" s="300"/>
      <c r="G82" s="300"/>
      <c r="H82" s="300"/>
      <c r="I82" s="162"/>
      <c r="J82" s="58"/>
      <c r="K82" s="58"/>
      <c r="L82" s="56"/>
    </row>
    <row r="83" spans="2:63" x14ac:dyDescent="0.3">
      <c r="B83" s="23"/>
      <c r="C83" s="60" t="s">
        <v>109</v>
      </c>
      <c r="D83" s="163"/>
      <c r="E83" s="163"/>
      <c r="F83" s="163"/>
      <c r="G83" s="163"/>
      <c r="H83" s="163"/>
      <c r="J83" s="163"/>
      <c r="K83" s="163"/>
      <c r="L83" s="164"/>
    </row>
    <row r="84" spans="2:63" ht="22.5" customHeight="1" x14ac:dyDescent="0.3">
      <c r="B84" s="23"/>
      <c r="C84" s="163"/>
      <c r="D84" s="163"/>
      <c r="E84" s="325" t="s">
        <v>701</v>
      </c>
      <c r="F84" s="327"/>
      <c r="G84" s="327"/>
      <c r="H84" s="327"/>
      <c r="J84" s="163"/>
      <c r="K84" s="163"/>
      <c r="L84" s="164"/>
    </row>
    <row r="85" spans="2:63" x14ac:dyDescent="0.3">
      <c r="B85" s="23"/>
      <c r="C85" s="60" t="s">
        <v>111</v>
      </c>
      <c r="D85" s="163"/>
      <c r="E85" s="163"/>
      <c r="F85" s="163"/>
      <c r="G85" s="163"/>
      <c r="H85" s="163"/>
      <c r="J85" s="163"/>
      <c r="K85" s="163"/>
      <c r="L85" s="164"/>
    </row>
    <row r="86" spans="2:63" s="1" customFormat="1" ht="22.5" customHeight="1" x14ac:dyDescent="0.3">
      <c r="B86" s="36"/>
      <c r="C86" s="58"/>
      <c r="D86" s="58"/>
      <c r="E86" s="326" t="s">
        <v>590</v>
      </c>
      <c r="F86" s="300"/>
      <c r="G86" s="300"/>
      <c r="H86" s="300"/>
      <c r="I86" s="162"/>
      <c r="J86" s="58"/>
      <c r="K86" s="58"/>
      <c r="L86" s="56"/>
    </row>
    <row r="87" spans="2:63" s="1" customFormat="1" ht="14.45" customHeight="1" x14ac:dyDescent="0.3">
      <c r="B87" s="36"/>
      <c r="C87" s="60" t="s">
        <v>113</v>
      </c>
      <c r="D87" s="58"/>
      <c r="E87" s="58"/>
      <c r="F87" s="58"/>
      <c r="G87" s="58"/>
      <c r="H87" s="58"/>
      <c r="I87" s="162"/>
      <c r="J87" s="58"/>
      <c r="K87" s="58"/>
      <c r="L87" s="56"/>
    </row>
    <row r="88" spans="2:63" s="1" customFormat="1" ht="23.25" customHeight="1" x14ac:dyDescent="0.3">
      <c r="B88" s="36"/>
      <c r="C88" s="58"/>
      <c r="D88" s="58"/>
      <c r="E88" s="297" t="str">
        <f>E13</f>
        <v>2b - Stavební část</v>
      </c>
      <c r="F88" s="300"/>
      <c r="G88" s="300"/>
      <c r="H88" s="300"/>
      <c r="I88" s="162"/>
      <c r="J88" s="58"/>
      <c r="K88" s="58"/>
      <c r="L88" s="56"/>
    </row>
    <row r="89" spans="2:63" s="1" customFormat="1" ht="6.95" customHeight="1" x14ac:dyDescent="0.3">
      <c r="B89" s="36"/>
      <c r="C89" s="58"/>
      <c r="D89" s="58"/>
      <c r="E89" s="58"/>
      <c r="F89" s="58"/>
      <c r="G89" s="58"/>
      <c r="H89" s="58"/>
      <c r="I89" s="162"/>
      <c r="J89" s="58"/>
      <c r="K89" s="58"/>
      <c r="L89" s="56"/>
    </row>
    <row r="90" spans="2:63" s="1" customFormat="1" ht="18" customHeight="1" x14ac:dyDescent="0.3">
      <c r="B90" s="36"/>
      <c r="C90" s="60" t="s">
        <v>21</v>
      </c>
      <c r="D90" s="58"/>
      <c r="E90" s="58"/>
      <c r="F90" s="165" t="str">
        <f>F16</f>
        <v>Chrudim</v>
      </c>
      <c r="G90" s="58"/>
      <c r="H90" s="58"/>
      <c r="I90" s="166" t="s">
        <v>23</v>
      </c>
      <c r="J90" s="68" t="str">
        <f>IF(J16="","",J16)</f>
        <v>29.9.2016</v>
      </c>
      <c r="K90" s="58"/>
      <c r="L90" s="56"/>
    </row>
    <row r="91" spans="2:63" s="1" customFormat="1" ht="6.95" customHeight="1" x14ac:dyDescent="0.3">
      <c r="B91" s="36"/>
      <c r="C91" s="58"/>
      <c r="D91" s="58"/>
      <c r="E91" s="58"/>
      <c r="F91" s="58"/>
      <c r="G91" s="58"/>
      <c r="H91" s="58"/>
      <c r="I91" s="162"/>
      <c r="J91" s="58"/>
      <c r="K91" s="58"/>
      <c r="L91" s="56"/>
    </row>
    <row r="92" spans="2:63" s="1" customFormat="1" x14ac:dyDescent="0.3">
      <c r="B92" s="36"/>
      <c r="C92" s="60" t="s">
        <v>25</v>
      </c>
      <c r="D92" s="58"/>
      <c r="E92" s="58"/>
      <c r="F92" s="165" t="str">
        <f>E19</f>
        <v>MÚ Chrudim,Resselovo nám.77,Chrudim</v>
      </c>
      <c r="G92" s="58"/>
      <c r="H92" s="58"/>
      <c r="I92" s="166" t="s">
        <v>32</v>
      </c>
      <c r="J92" s="165" t="str">
        <f>E25</f>
        <v>CODE s.r.o.,Na Vrtálně 84,Pardubice</v>
      </c>
      <c r="K92" s="58"/>
      <c r="L92" s="56"/>
    </row>
    <row r="93" spans="2:63" s="1" customFormat="1" ht="14.45" customHeight="1" x14ac:dyDescent="0.3">
      <c r="B93" s="36"/>
      <c r="C93" s="60" t="s">
        <v>30</v>
      </c>
      <c r="D93" s="58"/>
      <c r="E93" s="58"/>
      <c r="F93" s="165" t="str">
        <f>IF(E22="","",E22)</f>
        <v/>
      </c>
      <c r="G93" s="58"/>
      <c r="H93" s="58"/>
      <c r="I93" s="162"/>
      <c r="J93" s="58"/>
      <c r="K93" s="58"/>
      <c r="L93" s="56"/>
    </row>
    <row r="94" spans="2:63" s="1" customFormat="1" ht="10.35" customHeight="1" x14ac:dyDescent="0.3">
      <c r="B94" s="36"/>
      <c r="C94" s="58"/>
      <c r="D94" s="58"/>
      <c r="E94" s="58"/>
      <c r="F94" s="58"/>
      <c r="G94" s="58"/>
      <c r="H94" s="58"/>
      <c r="I94" s="162"/>
      <c r="J94" s="58"/>
      <c r="K94" s="58"/>
      <c r="L94" s="56"/>
    </row>
    <row r="95" spans="2:63" s="10" customFormat="1" ht="29.25" customHeight="1" x14ac:dyDescent="0.3">
      <c r="B95" s="167"/>
      <c r="C95" s="168" t="s">
        <v>135</v>
      </c>
      <c r="D95" s="169" t="s">
        <v>55</v>
      </c>
      <c r="E95" s="169" t="s">
        <v>51</v>
      </c>
      <c r="F95" s="169" t="s">
        <v>136</v>
      </c>
      <c r="G95" s="169" t="s">
        <v>137</v>
      </c>
      <c r="H95" s="169" t="s">
        <v>138</v>
      </c>
      <c r="I95" s="170" t="s">
        <v>139</v>
      </c>
      <c r="J95" s="169" t="s">
        <v>117</v>
      </c>
      <c r="K95" s="171" t="s">
        <v>140</v>
      </c>
      <c r="L95" s="172"/>
      <c r="M95" s="76" t="s">
        <v>141</v>
      </c>
      <c r="N95" s="77" t="s">
        <v>40</v>
      </c>
      <c r="O95" s="77" t="s">
        <v>142</v>
      </c>
      <c r="P95" s="77" t="s">
        <v>143</v>
      </c>
      <c r="Q95" s="77" t="s">
        <v>144</v>
      </c>
      <c r="R95" s="77" t="s">
        <v>145</v>
      </c>
      <c r="S95" s="77" t="s">
        <v>146</v>
      </c>
      <c r="T95" s="78" t="s">
        <v>147</v>
      </c>
    </row>
    <row r="96" spans="2:63" s="1" customFormat="1" ht="29.25" customHeight="1" x14ac:dyDescent="0.35">
      <c r="B96" s="36"/>
      <c r="C96" s="82" t="s">
        <v>118</v>
      </c>
      <c r="D96" s="58"/>
      <c r="E96" s="58"/>
      <c r="F96" s="58"/>
      <c r="G96" s="58"/>
      <c r="H96" s="58"/>
      <c r="I96" s="162"/>
      <c r="J96" s="173">
        <f>BK96</f>
        <v>0</v>
      </c>
      <c r="K96" s="58"/>
      <c r="L96" s="56"/>
      <c r="M96" s="79"/>
      <c r="N96" s="80"/>
      <c r="O96" s="80"/>
      <c r="P96" s="174">
        <f>P97+P101+P118</f>
        <v>0</v>
      </c>
      <c r="Q96" s="80"/>
      <c r="R96" s="174">
        <f>R97+R101+R118</f>
        <v>2.2453859999999999E-2</v>
      </c>
      <c r="S96" s="80"/>
      <c r="T96" s="175">
        <f>T97+T101+T118</f>
        <v>6.8019999999999997E-2</v>
      </c>
      <c r="AT96" s="19" t="s">
        <v>69</v>
      </c>
      <c r="AU96" s="19" t="s">
        <v>119</v>
      </c>
      <c r="BK96" s="176">
        <f>BK97+BK101+BK118</f>
        <v>0</v>
      </c>
    </row>
    <row r="97" spans="2:65" s="11" customFormat="1" ht="37.35" customHeight="1" x14ac:dyDescent="0.35">
      <c r="B97" s="177"/>
      <c r="C97" s="178"/>
      <c r="D97" s="179" t="s">
        <v>69</v>
      </c>
      <c r="E97" s="180" t="s">
        <v>148</v>
      </c>
      <c r="F97" s="180" t="s">
        <v>149</v>
      </c>
      <c r="G97" s="178"/>
      <c r="H97" s="178"/>
      <c r="I97" s="181"/>
      <c r="J97" s="182">
        <f>BK97</f>
        <v>0</v>
      </c>
      <c r="K97" s="178"/>
      <c r="L97" s="183"/>
      <c r="M97" s="184"/>
      <c r="N97" s="185"/>
      <c r="O97" s="185"/>
      <c r="P97" s="186">
        <f>P98</f>
        <v>0</v>
      </c>
      <c r="Q97" s="185"/>
      <c r="R97" s="186">
        <f>R98</f>
        <v>0</v>
      </c>
      <c r="S97" s="185"/>
      <c r="T97" s="187">
        <f>T98</f>
        <v>0</v>
      </c>
      <c r="AR97" s="188" t="s">
        <v>74</v>
      </c>
      <c r="AT97" s="189" t="s">
        <v>69</v>
      </c>
      <c r="AU97" s="189" t="s">
        <v>70</v>
      </c>
      <c r="AY97" s="188" t="s">
        <v>150</v>
      </c>
      <c r="BK97" s="190">
        <f>BK98</f>
        <v>0</v>
      </c>
    </row>
    <row r="98" spans="2:65" s="11" customFormat="1" ht="19.899999999999999" customHeight="1" x14ac:dyDescent="0.3">
      <c r="B98" s="177"/>
      <c r="C98" s="178"/>
      <c r="D98" s="191" t="s">
        <v>69</v>
      </c>
      <c r="E98" s="192" t="s">
        <v>195</v>
      </c>
      <c r="F98" s="192" t="s">
        <v>245</v>
      </c>
      <c r="G98" s="178"/>
      <c r="H98" s="178"/>
      <c r="I98" s="181"/>
      <c r="J98" s="193">
        <f>BK98</f>
        <v>0</v>
      </c>
      <c r="K98" s="178"/>
      <c r="L98" s="183"/>
      <c r="M98" s="184"/>
      <c r="N98" s="185"/>
      <c r="O98" s="185"/>
      <c r="P98" s="186">
        <f>SUM(P99:P100)</f>
        <v>0</v>
      </c>
      <c r="Q98" s="185"/>
      <c r="R98" s="186">
        <f>SUM(R99:R100)</f>
        <v>0</v>
      </c>
      <c r="S98" s="185"/>
      <c r="T98" s="187">
        <f>SUM(T99:T100)</f>
        <v>0</v>
      </c>
      <c r="AR98" s="188" t="s">
        <v>74</v>
      </c>
      <c r="AT98" s="189" t="s">
        <v>69</v>
      </c>
      <c r="AU98" s="189" t="s">
        <v>74</v>
      </c>
      <c r="AY98" s="188" t="s">
        <v>150</v>
      </c>
      <c r="BK98" s="190">
        <f>SUM(BK99:BK100)</f>
        <v>0</v>
      </c>
    </row>
    <row r="99" spans="2:65" s="1" customFormat="1" ht="22.5" customHeight="1" x14ac:dyDescent="0.3">
      <c r="B99" s="36"/>
      <c r="C99" s="194" t="s">
        <v>74</v>
      </c>
      <c r="D99" s="194" t="s">
        <v>152</v>
      </c>
      <c r="E99" s="195" t="s">
        <v>616</v>
      </c>
      <c r="F99" s="196" t="s">
        <v>617</v>
      </c>
      <c r="G99" s="197" t="s">
        <v>166</v>
      </c>
      <c r="H99" s="198">
        <v>40</v>
      </c>
      <c r="I99" s="199"/>
      <c r="J99" s="200">
        <f>ROUND(I99*H99,2)</f>
        <v>0</v>
      </c>
      <c r="K99" s="196" t="s">
        <v>19</v>
      </c>
      <c r="L99" s="56"/>
      <c r="M99" s="201" t="s">
        <v>19</v>
      </c>
      <c r="N99" s="202" t="s">
        <v>41</v>
      </c>
      <c r="O99" s="37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AR99" s="19" t="s">
        <v>157</v>
      </c>
      <c r="AT99" s="19" t="s">
        <v>152</v>
      </c>
      <c r="AU99" s="19" t="s">
        <v>81</v>
      </c>
      <c r="AY99" s="19" t="s">
        <v>150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9" t="s">
        <v>74</v>
      </c>
      <c r="BK99" s="205">
        <f>ROUND(I99*H99,2)</f>
        <v>0</v>
      </c>
      <c r="BL99" s="19" t="s">
        <v>157</v>
      </c>
      <c r="BM99" s="19" t="s">
        <v>1004</v>
      </c>
    </row>
    <row r="100" spans="2:65" s="13" customFormat="1" ht="13.5" x14ac:dyDescent="0.3">
      <c r="B100" s="218"/>
      <c r="C100" s="219"/>
      <c r="D100" s="208" t="s">
        <v>159</v>
      </c>
      <c r="E100" s="220" t="s">
        <v>19</v>
      </c>
      <c r="F100" s="221" t="s">
        <v>382</v>
      </c>
      <c r="G100" s="219"/>
      <c r="H100" s="222">
        <v>40</v>
      </c>
      <c r="I100" s="223"/>
      <c r="J100" s="219"/>
      <c r="K100" s="219"/>
      <c r="L100" s="224"/>
      <c r="M100" s="225"/>
      <c r="N100" s="226"/>
      <c r="O100" s="226"/>
      <c r="P100" s="226"/>
      <c r="Q100" s="226"/>
      <c r="R100" s="226"/>
      <c r="S100" s="226"/>
      <c r="T100" s="227"/>
      <c r="AT100" s="228" t="s">
        <v>159</v>
      </c>
      <c r="AU100" s="228" t="s">
        <v>81</v>
      </c>
      <c r="AV100" s="13" t="s">
        <v>81</v>
      </c>
      <c r="AW100" s="13" t="s">
        <v>34</v>
      </c>
      <c r="AX100" s="13" t="s">
        <v>74</v>
      </c>
      <c r="AY100" s="228" t="s">
        <v>150</v>
      </c>
    </row>
    <row r="101" spans="2:65" s="11" customFormat="1" ht="37.35" customHeight="1" x14ac:dyDescent="0.35">
      <c r="B101" s="177"/>
      <c r="C101" s="178"/>
      <c r="D101" s="179" t="s">
        <v>69</v>
      </c>
      <c r="E101" s="180" t="s">
        <v>303</v>
      </c>
      <c r="F101" s="180" t="s">
        <v>304</v>
      </c>
      <c r="G101" s="178"/>
      <c r="H101" s="178"/>
      <c r="I101" s="181"/>
      <c r="J101" s="182">
        <f>BK101</f>
        <v>0</v>
      </c>
      <c r="K101" s="178"/>
      <c r="L101" s="183"/>
      <c r="M101" s="184"/>
      <c r="N101" s="185"/>
      <c r="O101" s="185"/>
      <c r="P101" s="186">
        <f>P102+P109</f>
        <v>0</v>
      </c>
      <c r="Q101" s="185"/>
      <c r="R101" s="186">
        <f>R102+R109</f>
        <v>2.2453859999999999E-2</v>
      </c>
      <c r="S101" s="185"/>
      <c r="T101" s="187">
        <f>T102+T109</f>
        <v>6.8019999999999997E-2</v>
      </c>
      <c r="AR101" s="188" t="s">
        <v>81</v>
      </c>
      <c r="AT101" s="189" t="s">
        <v>69</v>
      </c>
      <c r="AU101" s="189" t="s">
        <v>70</v>
      </c>
      <c r="AY101" s="188" t="s">
        <v>150</v>
      </c>
      <c r="BK101" s="190">
        <f>BK102+BK109</f>
        <v>0</v>
      </c>
    </row>
    <row r="102" spans="2:65" s="11" customFormat="1" ht="19.899999999999999" customHeight="1" x14ac:dyDescent="0.3">
      <c r="B102" s="177"/>
      <c r="C102" s="178"/>
      <c r="D102" s="191" t="s">
        <v>69</v>
      </c>
      <c r="E102" s="192" t="s">
        <v>1005</v>
      </c>
      <c r="F102" s="192" t="s">
        <v>1006</v>
      </c>
      <c r="G102" s="178"/>
      <c r="H102" s="178"/>
      <c r="I102" s="181"/>
      <c r="J102" s="193">
        <f>BK102</f>
        <v>0</v>
      </c>
      <c r="K102" s="178"/>
      <c r="L102" s="183"/>
      <c r="M102" s="184"/>
      <c r="N102" s="185"/>
      <c r="O102" s="185"/>
      <c r="P102" s="186">
        <f>SUM(P103:P108)</f>
        <v>0</v>
      </c>
      <c r="Q102" s="185"/>
      <c r="R102" s="186">
        <f>SUM(R103:R108)</f>
        <v>1.226386E-2</v>
      </c>
      <c r="S102" s="185"/>
      <c r="T102" s="187">
        <f>SUM(T103:T108)</f>
        <v>0</v>
      </c>
      <c r="AR102" s="188" t="s">
        <v>81</v>
      </c>
      <c r="AT102" s="189" t="s">
        <v>69</v>
      </c>
      <c r="AU102" s="189" t="s">
        <v>74</v>
      </c>
      <c r="AY102" s="188" t="s">
        <v>150</v>
      </c>
      <c r="BK102" s="190">
        <f>SUM(BK103:BK108)</f>
        <v>0</v>
      </c>
    </row>
    <row r="103" spans="2:65" s="1" customFormat="1" ht="31.5" customHeight="1" x14ac:dyDescent="0.3">
      <c r="B103" s="36"/>
      <c r="C103" s="194" t="s">
        <v>81</v>
      </c>
      <c r="D103" s="194" t="s">
        <v>152</v>
      </c>
      <c r="E103" s="195" t="s">
        <v>1007</v>
      </c>
      <c r="F103" s="196" t="s">
        <v>1008</v>
      </c>
      <c r="G103" s="197" t="s">
        <v>166</v>
      </c>
      <c r="H103" s="198">
        <v>10.941000000000001</v>
      </c>
      <c r="I103" s="199"/>
      <c r="J103" s="200">
        <f>ROUND(I103*H103,2)</f>
        <v>0</v>
      </c>
      <c r="K103" s="196" t="s">
        <v>19</v>
      </c>
      <c r="L103" s="56"/>
      <c r="M103" s="201" t="s">
        <v>19</v>
      </c>
      <c r="N103" s="202" t="s">
        <v>41</v>
      </c>
      <c r="O103" s="37"/>
      <c r="P103" s="203">
        <f>O103*H103</f>
        <v>0</v>
      </c>
      <c r="Q103" s="203">
        <v>7.7999999999999999E-4</v>
      </c>
      <c r="R103" s="203">
        <f>Q103*H103</f>
        <v>8.53398E-3</v>
      </c>
      <c r="S103" s="203">
        <v>0</v>
      </c>
      <c r="T103" s="204">
        <f>S103*H103</f>
        <v>0</v>
      </c>
      <c r="AR103" s="19" t="s">
        <v>246</v>
      </c>
      <c r="AT103" s="19" t="s">
        <v>152</v>
      </c>
      <c r="AU103" s="19" t="s">
        <v>81</v>
      </c>
      <c r="AY103" s="19" t="s">
        <v>150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9" t="s">
        <v>74</v>
      </c>
      <c r="BK103" s="205">
        <f>ROUND(I103*H103,2)</f>
        <v>0</v>
      </c>
      <c r="BL103" s="19" t="s">
        <v>246</v>
      </c>
      <c r="BM103" s="19" t="s">
        <v>1009</v>
      </c>
    </row>
    <row r="104" spans="2:65" s="12" customFormat="1" ht="13.5" x14ac:dyDescent="0.3">
      <c r="B104" s="206"/>
      <c r="C104" s="207"/>
      <c r="D104" s="208" t="s">
        <v>159</v>
      </c>
      <c r="E104" s="209" t="s">
        <v>19</v>
      </c>
      <c r="F104" s="210" t="s">
        <v>1010</v>
      </c>
      <c r="G104" s="207"/>
      <c r="H104" s="211" t="s">
        <v>19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159</v>
      </c>
      <c r="AU104" s="217" t="s">
        <v>81</v>
      </c>
      <c r="AV104" s="12" t="s">
        <v>74</v>
      </c>
      <c r="AW104" s="12" t="s">
        <v>34</v>
      </c>
      <c r="AX104" s="12" t="s">
        <v>70</v>
      </c>
      <c r="AY104" s="217" t="s">
        <v>150</v>
      </c>
    </row>
    <row r="105" spans="2:65" s="13" customFormat="1" ht="13.5" x14ac:dyDescent="0.3">
      <c r="B105" s="218"/>
      <c r="C105" s="219"/>
      <c r="D105" s="229" t="s">
        <v>159</v>
      </c>
      <c r="E105" s="230" t="s">
        <v>19</v>
      </c>
      <c r="F105" s="231" t="s">
        <v>1011</v>
      </c>
      <c r="G105" s="219"/>
      <c r="H105" s="232">
        <v>10.941000000000001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159</v>
      </c>
      <c r="AU105" s="228" t="s">
        <v>81</v>
      </c>
      <c r="AV105" s="13" t="s">
        <v>81</v>
      </c>
      <c r="AW105" s="13" t="s">
        <v>34</v>
      </c>
      <c r="AX105" s="13" t="s">
        <v>74</v>
      </c>
      <c r="AY105" s="228" t="s">
        <v>150</v>
      </c>
    </row>
    <row r="106" spans="2:65" s="1" customFormat="1" ht="22.5" customHeight="1" x14ac:dyDescent="0.3">
      <c r="B106" s="36"/>
      <c r="C106" s="194" t="s">
        <v>85</v>
      </c>
      <c r="D106" s="194" t="s">
        <v>152</v>
      </c>
      <c r="E106" s="195" t="s">
        <v>1012</v>
      </c>
      <c r="F106" s="196" t="s">
        <v>1013</v>
      </c>
      <c r="G106" s="197" t="s">
        <v>155</v>
      </c>
      <c r="H106" s="198">
        <v>13.321</v>
      </c>
      <c r="I106" s="199"/>
      <c r="J106" s="200">
        <f>ROUND(I106*H106,2)</f>
        <v>0</v>
      </c>
      <c r="K106" s="196" t="s">
        <v>19</v>
      </c>
      <c r="L106" s="56"/>
      <c r="M106" s="201" t="s">
        <v>19</v>
      </c>
      <c r="N106" s="202" t="s">
        <v>41</v>
      </c>
      <c r="O106" s="37"/>
      <c r="P106" s="203">
        <f>O106*H106</f>
        <v>0</v>
      </c>
      <c r="Q106" s="203">
        <v>2.7999999999999998E-4</v>
      </c>
      <c r="R106" s="203">
        <f>Q106*H106</f>
        <v>3.7298799999999997E-3</v>
      </c>
      <c r="S106" s="203">
        <v>0</v>
      </c>
      <c r="T106" s="204">
        <f>S106*H106</f>
        <v>0</v>
      </c>
      <c r="AR106" s="19" t="s">
        <v>246</v>
      </c>
      <c r="AT106" s="19" t="s">
        <v>152</v>
      </c>
      <c r="AU106" s="19" t="s">
        <v>81</v>
      </c>
      <c r="AY106" s="19" t="s">
        <v>150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9" t="s">
        <v>74</v>
      </c>
      <c r="BK106" s="205">
        <f>ROUND(I106*H106,2)</f>
        <v>0</v>
      </c>
      <c r="BL106" s="19" t="s">
        <v>246</v>
      </c>
      <c r="BM106" s="19" t="s">
        <v>1014</v>
      </c>
    </row>
    <row r="107" spans="2:65" s="12" customFormat="1" ht="13.5" x14ac:dyDescent="0.3">
      <c r="B107" s="206"/>
      <c r="C107" s="207"/>
      <c r="D107" s="208" t="s">
        <v>159</v>
      </c>
      <c r="E107" s="209" t="s">
        <v>19</v>
      </c>
      <c r="F107" s="210" t="s">
        <v>1010</v>
      </c>
      <c r="G107" s="207"/>
      <c r="H107" s="211" t="s">
        <v>19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159</v>
      </c>
      <c r="AU107" s="217" t="s">
        <v>81</v>
      </c>
      <c r="AV107" s="12" t="s">
        <v>74</v>
      </c>
      <c r="AW107" s="12" t="s">
        <v>34</v>
      </c>
      <c r="AX107" s="12" t="s">
        <v>70</v>
      </c>
      <c r="AY107" s="217" t="s">
        <v>150</v>
      </c>
    </row>
    <row r="108" spans="2:65" s="13" customFormat="1" ht="13.5" x14ac:dyDescent="0.3">
      <c r="B108" s="218"/>
      <c r="C108" s="219"/>
      <c r="D108" s="208" t="s">
        <v>159</v>
      </c>
      <c r="E108" s="220" t="s">
        <v>19</v>
      </c>
      <c r="F108" s="221" t="s">
        <v>1015</v>
      </c>
      <c r="G108" s="219"/>
      <c r="H108" s="222">
        <v>13.321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159</v>
      </c>
      <c r="AU108" s="228" t="s">
        <v>81</v>
      </c>
      <c r="AV108" s="13" t="s">
        <v>81</v>
      </c>
      <c r="AW108" s="13" t="s">
        <v>34</v>
      </c>
      <c r="AX108" s="13" t="s">
        <v>74</v>
      </c>
      <c r="AY108" s="228" t="s">
        <v>150</v>
      </c>
    </row>
    <row r="109" spans="2:65" s="11" customFormat="1" ht="29.85" customHeight="1" x14ac:dyDescent="0.3">
      <c r="B109" s="177"/>
      <c r="C109" s="178"/>
      <c r="D109" s="191" t="s">
        <v>69</v>
      </c>
      <c r="E109" s="192" t="s">
        <v>297</v>
      </c>
      <c r="F109" s="192" t="s">
        <v>298</v>
      </c>
      <c r="G109" s="178"/>
      <c r="H109" s="178"/>
      <c r="I109" s="181"/>
      <c r="J109" s="193">
        <f>BK109</f>
        <v>0</v>
      </c>
      <c r="K109" s="178"/>
      <c r="L109" s="183"/>
      <c r="M109" s="184"/>
      <c r="N109" s="185"/>
      <c r="O109" s="185"/>
      <c r="P109" s="186">
        <f>SUM(P110:P117)</f>
        <v>0</v>
      </c>
      <c r="Q109" s="185"/>
      <c r="R109" s="186">
        <f>SUM(R110:R117)</f>
        <v>1.0189999999999999E-2</v>
      </c>
      <c r="S109" s="185"/>
      <c r="T109" s="187">
        <f>SUM(T110:T117)</f>
        <v>6.8019999999999997E-2</v>
      </c>
      <c r="AR109" s="188" t="s">
        <v>81</v>
      </c>
      <c r="AT109" s="189" t="s">
        <v>69</v>
      </c>
      <c r="AU109" s="189" t="s">
        <v>74</v>
      </c>
      <c r="AY109" s="188" t="s">
        <v>150</v>
      </c>
      <c r="BK109" s="190">
        <f>SUM(BK110:BK117)</f>
        <v>0</v>
      </c>
    </row>
    <row r="110" spans="2:65" s="1" customFormat="1" ht="22.5" customHeight="1" x14ac:dyDescent="0.3">
      <c r="B110" s="36"/>
      <c r="C110" s="194" t="s">
        <v>157</v>
      </c>
      <c r="D110" s="194" t="s">
        <v>152</v>
      </c>
      <c r="E110" s="195" t="s">
        <v>1016</v>
      </c>
      <c r="F110" s="196" t="s">
        <v>1017</v>
      </c>
      <c r="G110" s="197" t="s">
        <v>237</v>
      </c>
      <c r="H110" s="198">
        <v>1</v>
      </c>
      <c r="I110" s="199"/>
      <c r="J110" s="200">
        <f>ROUND(I110*H110,2)</f>
        <v>0</v>
      </c>
      <c r="K110" s="196" t="s">
        <v>19</v>
      </c>
      <c r="L110" s="56"/>
      <c r="M110" s="201" t="s">
        <v>19</v>
      </c>
      <c r="N110" s="202" t="s">
        <v>41</v>
      </c>
      <c r="O110" s="37"/>
      <c r="P110" s="203">
        <f>O110*H110</f>
        <v>0</v>
      </c>
      <c r="Q110" s="203">
        <v>0</v>
      </c>
      <c r="R110" s="203">
        <f>Q110*H110</f>
        <v>0</v>
      </c>
      <c r="S110" s="203">
        <v>4.2849999999999999E-2</v>
      </c>
      <c r="T110" s="204">
        <f>S110*H110</f>
        <v>4.2849999999999999E-2</v>
      </c>
      <c r="AR110" s="19" t="s">
        <v>246</v>
      </c>
      <c r="AT110" s="19" t="s">
        <v>152</v>
      </c>
      <c r="AU110" s="19" t="s">
        <v>81</v>
      </c>
      <c r="AY110" s="19" t="s">
        <v>150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9" t="s">
        <v>74</v>
      </c>
      <c r="BK110" s="205">
        <f>ROUND(I110*H110,2)</f>
        <v>0</v>
      </c>
      <c r="BL110" s="19" t="s">
        <v>246</v>
      </c>
      <c r="BM110" s="19" t="s">
        <v>1018</v>
      </c>
    </row>
    <row r="111" spans="2:65" s="12" customFormat="1" ht="13.5" x14ac:dyDescent="0.3">
      <c r="B111" s="206"/>
      <c r="C111" s="207"/>
      <c r="D111" s="208" t="s">
        <v>159</v>
      </c>
      <c r="E111" s="209" t="s">
        <v>19</v>
      </c>
      <c r="F111" s="210" t="s">
        <v>1019</v>
      </c>
      <c r="G111" s="207"/>
      <c r="H111" s="211" t="s">
        <v>19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159</v>
      </c>
      <c r="AU111" s="217" t="s">
        <v>81</v>
      </c>
      <c r="AV111" s="12" t="s">
        <v>74</v>
      </c>
      <c r="AW111" s="12" t="s">
        <v>34</v>
      </c>
      <c r="AX111" s="12" t="s">
        <v>70</v>
      </c>
      <c r="AY111" s="217" t="s">
        <v>150</v>
      </c>
    </row>
    <row r="112" spans="2:65" s="13" customFormat="1" ht="13.5" x14ac:dyDescent="0.3">
      <c r="B112" s="218"/>
      <c r="C112" s="219"/>
      <c r="D112" s="229" t="s">
        <v>159</v>
      </c>
      <c r="E112" s="230" t="s">
        <v>19</v>
      </c>
      <c r="F112" s="231" t="s">
        <v>74</v>
      </c>
      <c r="G112" s="219"/>
      <c r="H112" s="232">
        <v>1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159</v>
      </c>
      <c r="AU112" s="228" t="s">
        <v>81</v>
      </c>
      <c r="AV112" s="13" t="s">
        <v>81</v>
      </c>
      <c r="AW112" s="13" t="s">
        <v>34</v>
      </c>
      <c r="AX112" s="13" t="s">
        <v>74</v>
      </c>
      <c r="AY112" s="228" t="s">
        <v>150</v>
      </c>
    </row>
    <row r="113" spans="2:65" s="1" customFormat="1" ht="31.5" customHeight="1" x14ac:dyDescent="0.3">
      <c r="B113" s="36"/>
      <c r="C113" s="194" t="s">
        <v>178</v>
      </c>
      <c r="D113" s="194" t="s">
        <v>152</v>
      </c>
      <c r="E113" s="195" t="s">
        <v>1020</v>
      </c>
      <c r="F113" s="196" t="s">
        <v>1021</v>
      </c>
      <c r="G113" s="197" t="s">
        <v>237</v>
      </c>
      <c r="H113" s="198">
        <v>1</v>
      </c>
      <c r="I113" s="199"/>
      <c r="J113" s="200">
        <f>ROUND(I113*H113,2)</f>
        <v>0</v>
      </c>
      <c r="K113" s="196" t="s">
        <v>19</v>
      </c>
      <c r="L113" s="56"/>
      <c r="M113" s="201" t="s">
        <v>19</v>
      </c>
      <c r="N113" s="202" t="s">
        <v>41</v>
      </c>
      <c r="O113" s="37"/>
      <c r="P113" s="203">
        <f>O113*H113</f>
        <v>0</v>
      </c>
      <c r="Q113" s="203">
        <v>1.0189999999999999E-2</v>
      </c>
      <c r="R113" s="203">
        <f>Q113*H113</f>
        <v>1.0189999999999999E-2</v>
      </c>
      <c r="S113" s="203">
        <v>0</v>
      </c>
      <c r="T113" s="204">
        <f>S113*H113</f>
        <v>0</v>
      </c>
      <c r="AR113" s="19" t="s">
        <v>246</v>
      </c>
      <c r="AT113" s="19" t="s">
        <v>152</v>
      </c>
      <c r="AU113" s="19" t="s">
        <v>81</v>
      </c>
      <c r="AY113" s="19" t="s">
        <v>150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9" t="s">
        <v>74</v>
      </c>
      <c r="BK113" s="205">
        <f>ROUND(I113*H113,2)</f>
        <v>0</v>
      </c>
      <c r="BL113" s="19" t="s">
        <v>246</v>
      </c>
      <c r="BM113" s="19" t="s">
        <v>1022</v>
      </c>
    </row>
    <row r="114" spans="2:65" s="12" customFormat="1" ht="13.5" x14ac:dyDescent="0.3">
      <c r="B114" s="206"/>
      <c r="C114" s="207"/>
      <c r="D114" s="208" t="s">
        <v>159</v>
      </c>
      <c r="E114" s="209" t="s">
        <v>19</v>
      </c>
      <c r="F114" s="210" t="s">
        <v>1023</v>
      </c>
      <c r="G114" s="207"/>
      <c r="H114" s="211" t="s">
        <v>19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159</v>
      </c>
      <c r="AU114" s="217" t="s">
        <v>81</v>
      </c>
      <c r="AV114" s="12" t="s">
        <v>74</v>
      </c>
      <c r="AW114" s="12" t="s">
        <v>34</v>
      </c>
      <c r="AX114" s="12" t="s">
        <v>70</v>
      </c>
      <c r="AY114" s="217" t="s">
        <v>150</v>
      </c>
    </row>
    <row r="115" spans="2:65" s="13" customFormat="1" ht="13.5" x14ac:dyDescent="0.3">
      <c r="B115" s="218"/>
      <c r="C115" s="219"/>
      <c r="D115" s="229" t="s">
        <v>159</v>
      </c>
      <c r="E115" s="230" t="s">
        <v>19</v>
      </c>
      <c r="F115" s="231" t="s">
        <v>74</v>
      </c>
      <c r="G115" s="219"/>
      <c r="H115" s="232">
        <v>1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159</v>
      </c>
      <c r="AU115" s="228" t="s">
        <v>81</v>
      </c>
      <c r="AV115" s="13" t="s">
        <v>81</v>
      </c>
      <c r="AW115" s="13" t="s">
        <v>34</v>
      </c>
      <c r="AX115" s="13" t="s">
        <v>74</v>
      </c>
      <c r="AY115" s="228" t="s">
        <v>150</v>
      </c>
    </row>
    <row r="116" spans="2:65" s="1" customFormat="1" ht="22.5" customHeight="1" x14ac:dyDescent="0.3">
      <c r="B116" s="36"/>
      <c r="C116" s="194" t="s">
        <v>162</v>
      </c>
      <c r="D116" s="194" t="s">
        <v>152</v>
      </c>
      <c r="E116" s="195" t="s">
        <v>300</v>
      </c>
      <c r="F116" s="196" t="s">
        <v>301</v>
      </c>
      <c r="G116" s="197" t="s">
        <v>237</v>
      </c>
      <c r="H116" s="198">
        <v>1</v>
      </c>
      <c r="I116" s="199"/>
      <c r="J116" s="200">
        <f>ROUND(I116*H116,2)</f>
        <v>0</v>
      </c>
      <c r="K116" s="196" t="s">
        <v>19</v>
      </c>
      <c r="L116" s="56"/>
      <c r="M116" s="201" t="s">
        <v>19</v>
      </c>
      <c r="N116" s="202" t="s">
        <v>41</v>
      </c>
      <c r="O116" s="37"/>
      <c r="P116" s="203">
        <f>O116*H116</f>
        <v>0</v>
      </c>
      <c r="Q116" s="203">
        <v>0</v>
      </c>
      <c r="R116" s="203">
        <f>Q116*H116</f>
        <v>0</v>
      </c>
      <c r="S116" s="203">
        <v>2.5170000000000001E-2</v>
      </c>
      <c r="T116" s="204">
        <f>S116*H116</f>
        <v>2.5170000000000001E-2</v>
      </c>
      <c r="AR116" s="19" t="s">
        <v>246</v>
      </c>
      <c r="AT116" s="19" t="s">
        <v>152</v>
      </c>
      <c r="AU116" s="19" t="s">
        <v>81</v>
      </c>
      <c r="AY116" s="19" t="s">
        <v>150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9" t="s">
        <v>74</v>
      </c>
      <c r="BK116" s="205">
        <f>ROUND(I116*H116,2)</f>
        <v>0</v>
      </c>
      <c r="BL116" s="19" t="s">
        <v>246</v>
      </c>
      <c r="BM116" s="19" t="s">
        <v>1024</v>
      </c>
    </row>
    <row r="117" spans="2:65" s="13" customFormat="1" ht="13.5" x14ac:dyDescent="0.3">
      <c r="B117" s="218"/>
      <c r="C117" s="219"/>
      <c r="D117" s="208" t="s">
        <v>159</v>
      </c>
      <c r="E117" s="220" t="s">
        <v>19</v>
      </c>
      <c r="F117" s="221" t="s">
        <v>74</v>
      </c>
      <c r="G117" s="219"/>
      <c r="H117" s="222">
        <v>1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159</v>
      </c>
      <c r="AU117" s="228" t="s">
        <v>81</v>
      </c>
      <c r="AV117" s="13" t="s">
        <v>81</v>
      </c>
      <c r="AW117" s="13" t="s">
        <v>34</v>
      </c>
      <c r="AX117" s="13" t="s">
        <v>74</v>
      </c>
      <c r="AY117" s="228" t="s">
        <v>150</v>
      </c>
    </row>
    <row r="118" spans="2:65" s="11" customFormat="1" ht="37.35" customHeight="1" x14ac:dyDescent="0.35">
      <c r="B118" s="177"/>
      <c r="C118" s="178"/>
      <c r="D118" s="179" t="s">
        <v>69</v>
      </c>
      <c r="E118" s="180" t="s">
        <v>241</v>
      </c>
      <c r="F118" s="180" t="s">
        <v>625</v>
      </c>
      <c r="G118" s="178"/>
      <c r="H118" s="178"/>
      <c r="I118" s="181"/>
      <c r="J118" s="182">
        <f>BK118</f>
        <v>0</v>
      </c>
      <c r="K118" s="178"/>
      <c r="L118" s="183"/>
      <c r="M118" s="184"/>
      <c r="N118" s="185"/>
      <c r="O118" s="185"/>
      <c r="P118" s="186">
        <f>P119+P130</f>
        <v>0</v>
      </c>
      <c r="Q118" s="185"/>
      <c r="R118" s="186">
        <f>R119+R130</f>
        <v>0</v>
      </c>
      <c r="S118" s="185"/>
      <c r="T118" s="187">
        <f>T119+T130</f>
        <v>0</v>
      </c>
      <c r="AR118" s="188" t="s">
        <v>85</v>
      </c>
      <c r="AT118" s="189" t="s">
        <v>69</v>
      </c>
      <c r="AU118" s="189" t="s">
        <v>70</v>
      </c>
      <c r="AY118" s="188" t="s">
        <v>150</v>
      </c>
      <c r="BK118" s="190">
        <f>BK119+BK130</f>
        <v>0</v>
      </c>
    </row>
    <row r="119" spans="2:65" s="11" customFormat="1" ht="19.899999999999999" customHeight="1" x14ac:dyDescent="0.3">
      <c r="B119" s="177"/>
      <c r="C119" s="178"/>
      <c r="D119" s="191" t="s">
        <v>69</v>
      </c>
      <c r="E119" s="192" t="s">
        <v>626</v>
      </c>
      <c r="F119" s="192" t="s">
        <v>627</v>
      </c>
      <c r="G119" s="178"/>
      <c r="H119" s="178"/>
      <c r="I119" s="181"/>
      <c r="J119" s="193">
        <f>BK119</f>
        <v>0</v>
      </c>
      <c r="K119" s="178"/>
      <c r="L119" s="183"/>
      <c r="M119" s="184"/>
      <c r="N119" s="185"/>
      <c r="O119" s="185"/>
      <c r="P119" s="186">
        <f>SUM(P120:P129)</f>
        <v>0</v>
      </c>
      <c r="Q119" s="185"/>
      <c r="R119" s="186">
        <f>SUM(R120:R129)</f>
        <v>0</v>
      </c>
      <c r="S119" s="185"/>
      <c r="T119" s="187">
        <f>SUM(T120:T129)</f>
        <v>0</v>
      </c>
      <c r="AR119" s="188" t="s">
        <v>85</v>
      </c>
      <c r="AT119" s="189" t="s">
        <v>69</v>
      </c>
      <c r="AU119" s="189" t="s">
        <v>74</v>
      </c>
      <c r="AY119" s="188" t="s">
        <v>150</v>
      </c>
      <c r="BK119" s="190">
        <f>SUM(BK120:BK129)</f>
        <v>0</v>
      </c>
    </row>
    <row r="120" spans="2:65" s="1" customFormat="1" ht="31.5" customHeight="1" x14ac:dyDescent="0.3">
      <c r="B120" s="36"/>
      <c r="C120" s="194" t="s">
        <v>187</v>
      </c>
      <c r="D120" s="194" t="s">
        <v>152</v>
      </c>
      <c r="E120" s="195" t="s">
        <v>628</v>
      </c>
      <c r="F120" s="196" t="s">
        <v>1025</v>
      </c>
      <c r="G120" s="197" t="s">
        <v>206</v>
      </c>
      <c r="H120" s="198">
        <v>1</v>
      </c>
      <c r="I120" s="199"/>
      <c r="J120" s="200">
        <f>ROUND(I120*H120,2)</f>
        <v>0</v>
      </c>
      <c r="K120" s="196" t="s">
        <v>19</v>
      </c>
      <c r="L120" s="56"/>
      <c r="M120" s="201" t="s">
        <v>19</v>
      </c>
      <c r="N120" s="202" t="s">
        <v>41</v>
      </c>
      <c r="O120" s="37"/>
      <c r="P120" s="203">
        <f>O120*H120</f>
        <v>0</v>
      </c>
      <c r="Q120" s="203">
        <v>0</v>
      </c>
      <c r="R120" s="203">
        <f>Q120*H120</f>
        <v>0</v>
      </c>
      <c r="S120" s="203">
        <v>0</v>
      </c>
      <c r="T120" s="204">
        <f>S120*H120</f>
        <v>0</v>
      </c>
      <c r="AR120" s="19" t="s">
        <v>506</v>
      </c>
      <c r="AT120" s="19" t="s">
        <v>152</v>
      </c>
      <c r="AU120" s="19" t="s">
        <v>81</v>
      </c>
      <c r="AY120" s="19" t="s">
        <v>150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9" t="s">
        <v>74</v>
      </c>
      <c r="BK120" s="205">
        <f>ROUND(I120*H120,2)</f>
        <v>0</v>
      </c>
      <c r="BL120" s="19" t="s">
        <v>506</v>
      </c>
      <c r="BM120" s="19" t="s">
        <v>1026</v>
      </c>
    </row>
    <row r="121" spans="2:65" s="12" customFormat="1" ht="13.5" x14ac:dyDescent="0.3">
      <c r="B121" s="206"/>
      <c r="C121" s="207"/>
      <c r="D121" s="208" t="s">
        <v>159</v>
      </c>
      <c r="E121" s="209" t="s">
        <v>19</v>
      </c>
      <c r="F121" s="210" t="s">
        <v>1027</v>
      </c>
      <c r="G121" s="207"/>
      <c r="H121" s="211" t="s">
        <v>19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159</v>
      </c>
      <c r="AU121" s="217" t="s">
        <v>81</v>
      </c>
      <c r="AV121" s="12" t="s">
        <v>74</v>
      </c>
      <c r="AW121" s="12" t="s">
        <v>34</v>
      </c>
      <c r="AX121" s="12" t="s">
        <v>70</v>
      </c>
      <c r="AY121" s="217" t="s">
        <v>150</v>
      </c>
    </row>
    <row r="122" spans="2:65" s="13" customFormat="1" ht="13.5" x14ac:dyDescent="0.3">
      <c r="B122" s="218"/>
      <c r="C122" s="219"/>
      <c r="D122" s="229" t="s">
        <v>159</v>
      </c>
      <c r="E122" s="230" t="s">
        <v>19</v>
      </c>
      <c r="F122" s="231" t="s">
        <v>74</v>
      </c>
      <c r="G122" s="219"/>
      <c r="H122" s="232">
        <v>1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159</v>
      </c>
      <c r="AU122" s="228" t="s">
        <v>81</v>
      </c>
      <c r="AV122" s="13" t="s">
        <v>81</v>
      </c>
      <c r="AW122" s="13" t="s">
        <v>34</v>
      </c>
      <c r="AX122" s="13" t="s">
        <v>74</v>
      </c>
      <c r="AY122" s="228" t="s">
        <v>150</v>
      </c>
    </row>
    <row r="123" spans="2:65" s="1" customFormat="1" ht="31.5" customHeight="1" x14ac:dyDescent="0.3">
      <c r="B123" s="36"/>
      <c r="C123" s="194" t="s">
        <v>191</v>
      </c>
      <c r="D123" s="194" t="s">
        <v>152</v>
      </c>
      <c r="E123" s="195" t="s">
        <v>1028</v>
      </c>
      <c r="F123" s="196" t="s">
        <v>1029</v>
      </c>
      <c r="G123" s="197" t="s">
        <v>206</v>
      </c>
      <c r="H123" s="198">
        <v>1</v>
      </c>
      <c r="I123" s="199"/>
      <c r="J123" s="200">
        <f>ROUND(I123*H123,2)</f>
        <v>0</v>
      </c>
      <c r="K123" s="196" t="s">
        <v>19</v>
      </c>
      <c r="L123" s="56"/>
      <c r="M123" s="201" t="s">
        <v>19</v>
      </c>
      <c r="N123" s="202" t="s">
        <v>41</v>
      </c>
      <c r="O123" s="37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AR123" s="19" t="s">
        <v>506</v>
      </c>
      <c r="AT123" s="19" t="s">
        <v>152</v>
      </c>
      <c r="AU123" s="19" t="s">
        <v>81</v>
      </c>
      <c r="AY123" s="19" t="s">
        <v>150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9" t="s">
        <v>74</v>
      </c>
      <c r="BK123" s="205">
        <f>ROUND(I123*H123,2)</f>
        <v>0</v>
      </c>
      <c r="BL123" s="19" t="s">
        <v>506</v>
      </c>
      <c r="BM123" s="19" t="s">
        <v>1030</v>
      </c>
    </row>
    <row r="124" spans="2:65" s="1" customFormat="1" ht="31.5" customHeight="1" x14ac:dyDescent="0.3">
      <c r="B124" s="36"/>
      <c r="C124" s="194" t="s">
        <v>195</v>
      </c>
      <c r="D124" s="194" t="s">
        <v>152</v>
      </c>
      <c r="E124" s="195" t="s">
        <v>1031</v>
      </c>
      <c r="F124" s="196" t="s">
        <v>1032</v>
      </c>
      <c r="G124" s="197" t="s">
        <v>206</v>
      </c>
      <c r="H124" s="198">
        <v>1</v>
      </c>
      <c r="I124" s="199"/>
      <c r="J124" s="200">
        <f>ROUND(I124*H124,2)</f>
        <v>0</v>
      </c>
      <c r="K124" s="196" t="s">
        <v>19</v>
      </c>
      <c r="L124" s="56"/>
      <c r="M124" s="201" t="s">
        <v>19</v>
      </c>
      <c r="N124" s="202" t="s">
        <v>41</v>
      </c>
      <c r="O124" s="37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AR124" s="19" t="s">
        <v>506</v>
      </c>
      <c r="AT124" s="19" t="s">
        <v>152</v>
      </c>
      <c r="AU124" s="19" t="s">
        <v>81</v>
      </c>
      <c r="AY124" s="19" t="s">
        <v>150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9" t="s">
        <v>74</v>
      </c>
      <c r="BK124" s="205">
        <f>ROUND(I124*H124,2)</f>
        <v>0</v>
      </c>
      <c r="BL124" s="19" t="s">
        <v>506</v>
      </c>
      <c r="BM124" s="19" t="s">
        <v>1033</v>
      </c>
    </row>
    <row r="125" spans="2:65" s="12" customFormat="1" ht="13.5" x14ac:dyDescent="0.3">
      <c r="B125" s="206"/>
      <c r="C125" s="207"/>
      <c r="D125" s="208" t="s">
        <v>159</v>
      </c>
      <c r="E125" s="209" t="s">
        <v>19</v>
      </c>
      <c r="F125" s="210" t="s">
        <v>1034</v>
      </c>
      <c r="G125" s="207"/>
      <c r="H125" s="211" t="s">
        <v>19</v>
      </c>
      <c r="I125" s="212"/>
      <c r="J125" s="207"/>
      <c r="K125" s="207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159</v>
      </c>
      <c r="AU125" s="217" t="s">
        <v>81</v>
      </c>
      <c r="AV125" s="12" t="s">
        <v>74</v>
      </c>
      <c r="AW125" s="12" t="s">
        <v>34</v>
      </c>
      <c r="AX125" s="12" t="s">
        <v>70</v>
      </c>
      <c r="AY125" s="217" t="s">
        <v>150</v>
      </c>
    </row>
    <row r="126" spans="2:65" s="13" customFormat="1" ht="13.5" x14ac:dyDescent="0.3">
      <c r="B126" s="218"/>
      <c r="C126" s="219"/>
      <c r="D126" s="229" t="s">
        <v>159</v>
      </c>
      <c r="E126" s="230" t="s">
        <v>19</v>
      </c>
      <c r="F126" s="231" t="s">
        <v>74</v>
      </c>
      <c r="G126" s="219"/>
      <c r="H126" s="232">
        <v>1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159</v>
      </c>
      <c r="AU126" s="228" t="s">
        <v>81</v>
      </c>
      <c r="AV126" s="13" t="s">
        <v>81</v>
      </c>
      <c r="AW126" s="13" t="s">
        <v>34</v>
      </c>
      <c r="AX126" s="13" t="s">
        <v>74</v>
      </c>
      <c r="AY126" s="228" t="s">
        <v>150</v>
      </c>
    </row>
    <row r="127" spans="2:65" s="1" customFormat="1" ht="22.5" customHeight="1" x14ac:dyDescent="0.3">
      <c r="B127" s="36"/>
      <c r="C127" s="194" t="s">
        <v>199</v>
      </c>
      <c r="D127" s="194" t="s">
        <v>152</v>
      </c>
      <c r="E127" s="195" t="s">
        <v>1035</v>
      </c>
      <c r="F127" s="196" t="s">
        <v>1036</v>
      </c>
      <c r="G127" s="197" t="s">
        <v>206</v>
      </c>
      <c r="H127" s="198">
        <v>1</v>
      </c>
      <c r="I127" s="199"/>
      <c r="J127" s="200">
        <f>ROUND(I127*H127,2)</f>
        <v>0</v>
      </c>
      <c r="K127" s="196" t="s">
        <v>19</v>
      </c>
      <c r="L127" s="56"/>
      <c r="M127" s="201" t="s">
        <v>19</v>
      </c>
      <c r="N127" s="202" t="s">
        <v>41</v>
      </c>
      <c r="O127" s="37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AR127" s="19" t="s">
        <v>506</v>
      </c>
      <c r="AT127" s="19" t="s">
        <v>152</v>
      </c>
      <c r="AU127" s="19" t="s">
        <v>81</v>
      </c>
      <c r="AY127" s="19" t="s">
        <v>150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9" t="s">
        <v>74</v>
      </c>
      <c r="BK127" s="205">
        <f>ROUND(I127*H127,2)</f>
        <v>0</v>
      </c>
      <c r="BL127" s="19" t="s">
        <v>506</v>
      </c>
      <c r="BM127" s="19" t="s">
        <v>1037</v>
      </c>
    </row>
    <row r="128" spans="2:65" s="13" customFormat="1" ht="13.5" x14ac:dyDescent="0.3">
      <c r="B128" s="218"/>
      <c r="C128" s="219"/>
      <c r="D128" s="229" t="s">
        <v>159</v>
      </c>
      <c r="E128" s="230" t="s">
        <v>19</v>
      </c>
      <c r="F128" s="231" t="s">
        <v>74</v>
      </c>
      <c r="G128" s="219"/>
      <c r="H128" s="232">
        <v>1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159</v>
      </c>
      <c r="AU128" s="228" t="s">
        <v>81</v>
      </c>
      <c r="AV128" s="13" t="s">
        <v>81</v>
      </c>
      <c r="AW128" s="13" t="s">
        <v>34</v>
      </c>
      <c r="AX128" s="13" t="s">
        <v>74</v>
      </c>
      <c r="AY128" s="228" t="s">
        <v>150</v>
      </c>
    </row>
    <row r="129" spans="2:65" s="1" customFormat="1" ht="22.5" customHeight="1" x14ac:dyDescent="0.3">
      <c r="B129" s="36"/>
      <c r="C129" s="194" t="s">
        <v>203</v>
      </c>
      <c r="D129" s="194" t="s">
        <v>152</v>
      </c>
      <c r="E129" s="195" t="s">
        <v>1038</v>
      </c>
      <c r="F129" s="196" t="s">
        <v>1039</v>
      </c>
      <c r="G129" s="197" t="s">
        <v>206</v>
      </c>
      <c r="H129" s="198">
        <v>1</v>
      </c>
      <c r="I129" s="199"/>
      <c r="J129" s="200">
        <f>ROUND(I129*H129,2)</f>
        <v>0</v>
      </c>
      <c r="K129" s="196" t="s">
        <v>19</v>
      </c>
      <c r="L129" s="56"/>
      <c r="M129" s="201" t="s">
        <v>19</v>
      </c>
      <c r="N129" s="202" t="s">
        <v>41</v>
      </c>
      <c r="O129" s="37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AR129" s="19" t="s">
        <v>506</v>
      </c>
      <c r="AT129" s="19" t="s">
        <v>152</v>
      </c>
      <c r="AU129" s="19" t="s">
        <v>81</v>
      </c>
      <c r="AY129" s="19" t="s">
        <v>150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9" t="s">
        <v>74</v>
      </c>
      <c r="BK129" s="205">
        <f>ROUND(I129*H129,2)</f>
        <v>0</v>
      </c>
      <c r="BL129" s="19" t="s">
        <v>506</v>
      </c>
      <c r="BM129" s="19" t="s">
        <v>1040</v>
      </c>
    </row>
    <row r="130" spans="2:65" s="11" customFormat="1" ht="29.85" customHeight="1" x14ac:dyDescent="0.3">
      <c r="B130" s="177"/>
      <c r="C130" s="178"/>
      <c r="D130" s="191" t="s">
        <v>69</v>
      </c>
      <c r="E130" s="192" t="s">
        <v>1041</v>
      </c>
      <c r="F130" s="192" t="s">
        <v>1042</v>
      </c>
      <c r="G130" s="178"/>
      <c r="H130" s="178"/>
      <c r="I130" s="181"/>
      <c r="J130" s="193">
        <f>BK130</f>
        <v>0</v>
      </c>
      <c r="K130" s="178"/>
      <c r="L130" s="183"/>
      <c r="M130" s="184"/>
      <c r="N130" s="185"/>
      <c r="O130" s="185"/>
      <c r="P130" s="186">
        <f>SUM(P131:P133)</f>
        <v>0</v>
      </c>
      <c r="Q130" s="185"/>
      <c r="R130" s="186">
        <f>SUM(R131:R133)</f>
        <v>0</v>
      </c>
      <c r="S130" s="185"/>
      <c r="T130" s="187">
        <f>SUM(T131:T133)</f>
        <v>0</v>
      </c>
      <c r="AR130" s="188" t="s">
        <v>85</v>
      </c>
      <c r="AT130" s="189" t="s">
        <v>69</v>
      </c>
      <c r="AU130" s="189" t="s">
        <v>74</v>
      </c>
      <c r="AY130" s="188" t="s">
        <v>150</v>
      </c>
      <c r="BK130" s="190">
        <f>SUM(BK131:BK133)</f>
        <v>0</v>
      </c>
    </row>
    <row r="131" spans="2:65" s="1" customFormat="1" ht="31.5" customHeight="1" x14ac:dyDescent="0.3">
      <c r="B131" s="36"/>
      <c r="C131" s="194" t="s">
        <v>213</v>
      </c>
      <c r="D131" s="194" t="s">
        <v>152</v>
      </c>
      <c r="E131" s="195" t="s">
        <v>1043</v>
      </c>
      <c r="F131" s="196" t="s">
        <v>1044</v>
      </c>
      <c r="G131" s="197" t="s">
        <v>206</v>
      </c>
      <c r="H131" s="198">
        <v>1</v>
      </c>
      <c r="I131" s="199"/>
      <c r="J131" s="200">
        <f>ROUND(I131*H131,2)</f>
        <v>0</v>
      </c>
      <c r="K131" s="196" t="s">
        <v>19</v>
      </c>
      <c r="L131" s="56"/>
      <c r="M131" s="201" t="s">
        <v>19</v>
      </c>
      <c r="N131" s="202" t="s">
        <v>41</v>
      </c>
      <c r="O131" s="37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AR131" s="19" t="s">
        <v>506</v>
      </c>
      <c r="AT131" s="19" t="s">
        <v>152</v>
      </c>
      <c r="AU131" s="19" t="s">
        <v>81</v>
      </c>
      <c r="AY131" s="19" t="s">
        <v>150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9" t="s">
        <v>74</v>
      </c>
      <c r="BK131" s="205">
        <f>ROUND(I131*H131,2)</f>
        <v>0</v>
      </c>
      <c r="BL131" s="19" t="s">
        <v>506</v>
      </c>
      <c r="BM131" s="19" t="s">
        <v>1045</v>
      </c>
    </row>
    <row r="132" spans="2:65" s="13" customFormat="1" ht="13.5" x14ac:dyDescent="0.3">
      <c r="B132" s="218"/>
      <c r="C132" s="219"/>
      <c r="D132" s="229" t="s">
        <v>159</v>
      </c>
      <c r="E132" s="230" t="s">
        <v>19</v>
      </c>
      <c r="F132" s="231" t="s">
        <v>74</v>
      </c>
      <c r="G132" s="219"/>
      <c r="H132" s="232">
        <v>1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159</v>
      </c>
      <c r="AU132" s="228" t="s">
        <v>81</v>
      </c>
      <c r="AV132" s="13" t="s">
        <v>81</v>
      </c>
      <c r="AW132" s="13" t="s">
        <v>34</v>
      </c>
      <c r="AX132" s="13" t="s">
        <v>74</v>
      </c>
      <c r="AY132" s="228" t="s">
        <v>150</v>
      </c>
    </row>
    <row r="133" spans="2:65" s="1" customFormat="1" ht="22.5" customHeight="1" x14ac:dyDescent="0.3">
      <c r="B133" s="36"/>
      <c r="C133" s="194" t="s">
        <v>221</v>
      </c>
      <c r="D133" s="194" t="s">
        <v>152</v>
      </c>
      <c r="E133" s="195" t="s">
        <v>1046</v>
      </c>
      <c r="F133" s="196" t="s">
        <v>1039</v>
      </c>
      <c r="G133" s="197" t="s">
        <v>206</v>
      </c>
      <c r="H133" s="198">
        <v>1</v>
      </c>
      <c r="I133" s="199"/>
      <c r="J133" s="200">
        <f>ROUND(I133*H133,2)</f>
        <v>0</v>
      </c>
      <c r="K133" s="196" t="s">
        <v>19</v>
      </c>
      <c r="L133" s="56"/>
      <c r="M133" s="201" t="s">
        <v>19</v>
      </c>
      <c r="N133" s="273" t="s">
        <v>41</v>
      </c>
      <c r="O133" s="274"/>
      <c r="P133" s="275">
        <f>O133*H133</f>
        <v>0</v>
      </c>
      <c r="Q133" s="275">
        <v>0</v>
      </c>
      <c r="R133" s="275">
        <f>Q133*H133</f>
        <v>0</v>
      </c>
      <c r="S133" s="275">
        <v>0</v>
      </c>
      <c r="T133" s="276">
        <f>S133*H133</f>
        <v>0</v>
      </c>
      <c r="AR133" s="19" t="s">
        <v>506</v>
      </c>
      <c r="AT133" s="19" t="s">
        <v>152</v>
      </c>
      <c r="AU133" s="19" t="s">
        <v>81</v>
      </c>
      <c r="AY133" s="19" t="s">
        <v>150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9" t="s">
        <v>74</v>
      </c>
      <c r="BK133" s="205">
        <f>ROUND(I133*H133,2)</f>
        <v>0</v>
      </c>
      <c r="BL133" s="19" t="s">
        <v>506</v>
      </c>
      <c r="BM133" s="19" t="s">
        <v>1047</v>
      </c>
    </row>
    <row r="134" spans="2:65" s="1" customFormat="1" ht="6.95" customHeight="1" x14ac:dyDescent="0.3">
      <c r="B134" s="51"/>
      <c r="C134" s="52"/>
      <c r="D134" s="52"/>
      <c r="E134" s="52"/>
      <c r="F134" s="52"/>
      <c r="G134" s="52"/>
      <c r="H134" s="52"/>
      <c r="I134" s="138"/>
      <c r="J134" s="52"/>
      <c r="K134" s="52"/>
      <c r="L134" s="56"/>
    </row>
  </sheetData>
  <sheetProtection algorithmName="SHA-512" hashValue="KNaf1QE2yljFHGaJU/o2qEaioegIR6DIGmQx7Zu1yCacZ5KhblT5Icfu2tbex7l6OeEAbG9aODoOLOUE7wLzdQ==" saltValue="d4rSa+qo1jqjeorV1xQI0Q==" spinCount="100000" sheet="1" objects="1" scenarios="1" formatColumns="0" formatRows="0" sort="0" autoFilter="0"/>
  <autoFilter ref="C95:K95"/>
  <mergeCells count="15">
    <mergeCell ref="E86:H86"/>
    <mergeCell ref="E84:H84"/>
    <mergeCell ref="E88:H88"/>
    <mergeCell ref="G1:H1"/>
    <mergeCell ref="L2:V2"/>
    <mergeCell ref="E49:H49"/>
    <mergeCell ref="E53:H53"/>
    <mergeCell ref="E51:H51"/>
    <mergeCell ref="E55:H55"/>
    <mergeCell ref="E82:H82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9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0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7"/>
      <c r="B1" s="331"/>
      <c r="C1" s="331"/>
      <c r="D1" s="330" t="s">
        <v>1</v>
      </c>
      <c r="E1" s="331"/>
      <c r="F1" s="332" t="s">
        <v>1083</v>
      </c>
      <c r="G1" s="337" t="s">
        <v>1084</v>
      </c>
      <c r="H1" s="337"/>
      <c r="I1" s="338"/>
      <c r="J1" s="332" t="s">
        <v>1085</v>
      </c>
      <c r="K1" s="330" t="s">
        <v>107</v>
      </c>
      <c r="L1" s="332" t="s">
        <v>1086</v>
      </c>
      <c r="M1" s="332"/>
      <c r="N1" s="332"/>
      <c r="O1" s="332"/>
      <c r="P1" s="332"/>
      <c r="Q1" s="332"/>
      <c r="R1" s="332"/>
      <c r="S1" s="332"/>
      <c r="T1" s="332"/>
      <c r="U1" s="328"/>
      <c r="V1" s="328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9" t="s">
        <v>106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115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108</v>
      </c>
      <c r="E4" s="24"/>
      <c r="F4" s="24"/>
      <c r="G4" s="24"/>
      <c r="H4" s="24"/>
      <c r="I4" s="116"/>
      <c r="J4" s="24"/>
      <c r="K4" s="26"/>
      <c r="M4" s="27" t="s">
        <v>10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116"/>
      <c r="J5" s="24"/>
      <c r="K5" s="26"/>
    </row>
    <row r="6" spans="1:70" x14ac:dyDescent="0.3">
      <c r="B6" s="23"/>
      <c r="C6" s="24"/>
      <c r="D6" s="32" t="s">
        <v>16</v>
      </c>
      <c r="E6" s="24"/>
      <c r="F6" s="24"/>
      <c r="G6" s="24"/>
      <c r="H6" s="24"/>
      <c r="I6" s="116"/>
      <c r="J6" s="24"/>
      <c r="K6" s="26"/>
    </row>
    <row r="7" spans="1:70" ht="22.5" customHeight="1" x14ac:dyDescent="0.3">
      <c r="B7" s="23"/>
      <c r="C7" s="24"/>
      <c r="D7" s="24"/>
      <c r="E7" s="321" t="str">
        <f>'Rekapitulace stavby'!K6</f>
        <v>Chrudimská beseda 85 - oprava fasády Chrudim-I.etapa</v>
      </c>
      <c r="F7" s="282"/>
      <c r="G7" s="282"/>
      <c r="H7" s="282"/>
      <c r="I7" s="116"/>
      <c r="J7" s="24"/>
      <c r="K7" s="26"/>
    </row>
    <row r="8" spans="1:70" x14ac:dyDescent="0.3">
      <c r="B8" s="23"/>
      <c r="C8" s="24"/>
      <c r="D8" s="32" t="s">
        <v>109</v>
      </c>
      <c r="E8" s="24"/>
      <c r="F8" s="24"/>
      <c r="G8" s="24"/>
      <c r="H8" s="24"/>
      <c r="I8" s="116"/>
      <c r="J8" s="24"/>
      <c r="K8" s="26"/>
    </row>
    <row r="9" spans="1:70" ht="22.5" customHeight="1" x14ac:dyDescent="0.3">
      <c r="B9" s="23"/>
      <c r="C9" s="24"/>
      <c r="D9" s="24"/>
      <c r="E9" s="321" t="s">
        <v>701</v>
      </c>
      <c r="F9" s="282"/>
      <c r="G9" s="282"/>
      <c r="H9" s="282"/>
      <c r="I9" s="116"/>
      <c r="J9" s="24"/>
      <c r="K9" s="26"/>
    </row>
    <row r="10" spans="1:70" x14ac:dyDescent="0.3">
      <c r="B10" s="23"/>
      <c r="C10" s="24"/>
      <c r="D10" s="32" t="s">
        <v>111</v>
      </c>
      <c r="E10" s="24"/>
      <c r="F10" s="24"/>
      <c r="G10" s="24"/>
      <c r="H10" s="24"/>
      <c r="I10" s="116"/>
      <c r="J10" s="24"/>
      <c r="K10" s="26"/>
    </row>
    <row r="11" spans="1:70" s="1" customFormat="1" ht="22.5" customHeight="1" x14ac:dyDescent="0.3">
      <c r="B11" s="36"/>
      <c r="C11" s="37"/>
      <c r="D11" s="37"/>
      <c r="E11" s="322" t="s">
        <v>590</v>
      </c>
      <c r="F11" s="289"/>
      <c r="G11" s="289"/>
      <c r="H11" s="289"/>
      <c r="I11" s="117"/>
      <c r="J11" s="37"/>
      <c r="K11" s="40"/>
    </row>
    <row r="12" spans="1:70" s="1" customFormat="1" x14ac:dyDescent="0.3">
      <c r="B12" s="36"/>
      <c r="C12" s="37"/>
      <c r="D12" s="32" t="s">
        <v>113</v>
      </c>
      <c r="E12" s="37"/>
      <c r="F12" s="37"/>
      <c r="G12" s="37"/>
      <c r="H12" s="37"/>
      <c r="I12" s="117"/>
      <c r="J12" s="37"/>
      <c r="K12" s="40"/>
    </row>
    <row r="13" spans="1:70" s="1" customFormat="1" ht="36.950000000000003" customHeight="1" x14ac:dyDescent="0.3">
      <c r="B13" s="36"/>
      <c r="C13" s="37"/>
      <c r="D13" s="37"/>
      <c r="E13" s="323" t="s">
        <v>1048</v>
      </c>
      <c r="F13" s="289"/>
      <c r="G13" s="289"/>
      <c r="H13" s="289"/>
      <c r="I13" s="117"/>
      <c r="J13" s="37"/>
      <c r="K13" s="40"/>
    </row>
    <row r="14" spans="1:70" s="1" customFormat="1" ht="13.5" x14ac:dyDescent="0.3">
      <c r="B14" s="36"/>
      <c r="C14" s="37"/>
      <c r="D14" s="37"/>
      <c r="E14" s="37"/>
      <c r="F14" s="37"/>
      <c r="G14" s="37"/>
      <c r="H14" s="37"/>
      <c r="I14" s="117"/>
      <c r="J14" s="37"/>
      <c r="K14" s="40"/>
    </row>
    <row r="15" spans="1:70" s="1" customFormat="1" ht="14.45" customHeight="1" x14ac:dyDescent="0.3">
      <c r="B15" s="36"/>
      <c r="C15" s="37"/>
      <c r="D15" s="32" t="s">
        <v>18</v>
      </c>
      <c r="E15" s="37"/>
      <c r="F15" s="30" t="s">
        <v>19</v>
      </c>
      <c r="G15" s="37"/>
      <c r="H15" s="37"/>
      <c r="I15" s="118" t="s">
        <v>20</v>
      </c>
      <c r="J15" s="30" t="s">
        <v>19</v>
      </c>
      <c r="K15" s="40"/>
    </row>
    <row r="16" spans="1:70" s="1" customFormat="1" ht="14.45" customHeight="1" x14ac:dyDescent="0.3">
      <c r="B16" s="36"/>
      <c r="C16" s="37"/>
      <c r="D16" s="32" t="s">
        <v>21</v>
      </c>
      <c r="E16" s="37"/>
      <c r="F16" s="30" t="s">
        <v>22</v>
      </c>
      <c r="G16" s="37"/>
      <c r="H16" s="37"/>
      <c r="I16" s="118" t="s">
        <v>23</v>
      </c>
      <c r="J16" s="119" t="str">
        <f>'Rekapitulace stavby'!AN8</f>
        <v>29.9.2016</v>
      </c>
      <c r="K16" s="40"/>
    </row>
    <row r="17" spans="2:11" s="1" customFormat="1" ht="10.9" customHeight="1" x14ac:dyDescent="0.3">
      <c r="B17" s="36"/>
      <c r="C17" s="37"/>
      <c r="D17" s="37"/>
      <c r="E17" s="37"/>
      <c r="F17" s="37"/>
      <c r="G17" s="37"/>
      <c r="H17" s="37"/>
      <c r="I17" s="117"/>
      <c r="J17" s="37"/>
      <c r="K17" s="40"/>
    </row>
    <row r="18" spans="2:11" s="1" customFormat="1" ht="14.45" customHeight="1" x14ac:dyDescent="0.3">
      <c r="B18" s="36"/>
      <c r="C18" s="37"/>
      <c r="D18" s="32" t="s">
        <v>25</v>
      </c>
      <c r="E18" s="37"/>
      <c r="F18" s="37"/>
      <c r="G18" s="37"/>
      <c r="H18" s="37"/>
      <c r="I18" s="118" t="s">
        <v>26</v>
      </c>
      <c r="J18" s="30" t="s">
        <v>19</v>
      </c>
      <c r="K18" s="40"/>
    </row>
    <row r="19" spans="2:11" s="1" customFormat="1" ht="18" customHeight="1" x14ac:dyDescent="0.3">
      <c r="B19" s="36"/>
      <c r="C19" s="37"/>
      <c r="D19" s="37"/>
      <c r="E19" s="30" t="s">
        <v>28</v>
      </c>
      <c r="F19" s="37"/>
      <c r="G19" s="37"/>
      <c r="H19" s="37"/>
      <c r="I19" s="118" t="s">
        <v>29</v>
      </c>
      <c r="J19" s="30" t="s">
        <v>19</v>
      </c>
      <c r="K19" s="40"/>
    </row>
    <row r="20" spans="2:11" s="1" customFormat="1" ht="6.95" customHeight="1" x14ac:dyDescent="0.3">
      <c r="B20" s="36"/>
      <c r="C20" s="37"/>
      <c r="D20" s="37"/>
      <c r="E20" s="37"/>
      <c r="F20" s="37"/>
      <c r="G20" s="37"/>
      <c r="H20" s="37"/>
      <c r="I20" s="117"/>
      <c r="J20" s="37"/>
      <c r="K20" s="40"/>
    </row>
    <row r="21" spans="2:11" s="1" customFormat="1" ht="14.45" customHeight="1" x14ac:dyDescent="0.3">
      <c r="B21" s="36"/>
      <c r="C21" s="37"/>
      <c r="D21" s="32" t="s">
        <v>30</v>
      </c>
      <c r="E21" s="37"/>
      <c r="F21" s="37"/>
      <c r="G21" s="37"/>
      <c r="H21" s="37"/>
      <c r="I21" s="118" t="s">
        <v>26</v>
      </c>
      <c r="J21" s="30" t="str">
        <f>IF('Rekapitulace stavby'!AN13="Vyplň údaj","",IF('Rekapitulace stavby'!AN13="","",'Rekapitulace stavby'!AN13))</f>
        <v/>
      </c>
      <c r="K21" s="40"/>
    </row>
    <row r="22" spans="2:11" s="1" customFormat="1" ht="18" customHeight="1" x14ac:dyDescent="0.3">
      <c r="B22" s="36"/>
      <c r="C22" s="37"/>
      <c r="D22" s="37"/>
      <c r="E22" s="30" t="str">
        <f>IF('Rekapitulace stavby'!E14="Vyplň údaj","",IF('Rekapitulace stavby'!E14="","",'Rekapitulace stavby'!E14))</f>
        <v/>
      </c>
      <c r="F22" s="37"/>
      <c r="G22" s="37"/>
      <c r="H22" s="37"/>
      <c r="I22" s="118" t="s">
        <v>29</v>
      </c>
      <c r="J22" s="30" t="str">
        <f>IF('Rekapitulace stavby'!AN14="Vyplň údaj","",IF('Rekapitulace stavby'!AN14="","",'Rekapitulace stavby'!AN14))</f>
        <v/>
      </c>
      <c r="K22" s="40"/>
    </row>
    <row r="23" spans="2:11" s="1" customFormat="1" ht="6.95" customHeight="1" x14ac:dyDescent="0.3">
      <c r="B23" s="36"/>
      <c r="C23" s="37"/>
      <c r="D23" s="37"/>
      <c r="E23" s="37"/>
      <c r="F23" s="37"/>
      <c r="G23" s="37"/>
      <c r="H23" s="37"/>
      <c r="I23" s="117"/>
      <c r="J23" s="37"/>
      <c r="K23" s="40"/>
    </row>
    <row r="24" spans="2:11" s="1" customFormat="1" ht="14.45" customHeight="1" x14ac:dyDescent="0.3">
      <c r="B24" s="36"/>
      <c r="C24" s="37"/>
      <c r="D24" s="32" t="s">
        <v>32</v>
      </c>
      <c r="E24" s="37"/>
      <c r="F24" s="37"/>
      <c r="G24" s="37"/>
      <c r="H24" s="37"/>
      <c r="I24" s="118" t="s">
        <v>26</v>
      </c>
      <c r="J24" s="30" t="s">
        <v>19</v>
      </c>
      <c r="K24" s="40"/>
    </row>
    <row r="25" spans="2:11" s="1" customFormat="1" ht="18" customHeight="1" x14ac:dyDescent="0.3">
      <c r="B25" s="36"/>
      <c r="C25" s="37"/>
      <c r="D25" s="37"/>
      <c r="E25" s="30" t="s">
        <v>33</v>
      </c>
      <c r="F25" s="37"/>
      <c r="G25" s="37"/>
      <c r="H25" s="37"/>
      <c r="I25" s="118" t="s">
        <v>29</v>
      </c>
      <c r="J25" s="30" t="s">
        <v>19</v>
      </c>
      <c r="K25" s="40"/>
    </row>
    <row r="26" spans="2:11" s="1" customFormat="1" ht="6.95" customHeight="1" x14ac:dyDescent="0.3">
      <c r="B26" s="36"/>
      <c r="C26" s="37"/>
      <c r="D26" s="37"/>
      <c r="E26" s="37"/>
      <c r="F26" s="37"/>
      <c r="G26" s="37"/>
      <c r="H26" s="37"/>
      <c r="I26" s="117"/>
      <c r="J26" s="37"/>
      <c r="K26" s="40"/>
    </row>
    <row r="27" spans="2:11" s="1" customFormat="1" ht="14.45" customHeight="1" x14ac:dyDescent="0.3">
      <c r="B27" s="36"/>
      <c r="C27" s="37"/>
      <c r="D27" s="32" t="s">
        <v>35</v>
      </c>
      <c r="E27" s="37"/>
      <c r="F27" s="37"/>
      <c r="G27" s="37"/>
      <c r="H27" s="37"/>
      <c r="I27" s="117"/>
      <c r="J27" s="37"/>
      <c r="K27" s="40"/>
    </row>
    <row r="28" spans="2:11" s="7" customFormat="1" ht="22.5" customHeight="1" x14ac:dyDescent="0.3">
      <c r="B28" s="120"/>
      <c r="C28" s="121"/>
      <c r="D28" s="121"/>
      <c r="E28" s="285" t="s">
        <v>19</v>
      </c>
      <c r="F28" s="324"/>
      <c r="G28" s="324"/>
      <c r="H28" s="324"/>
      <c r="I28" s="122"/>
      <c r="J28" s="121"/>
      <c r="K28" s="123"/>
    </row>
    <row r="29" spans="2:11" s="1" customFormat="1" ht="6.95" customHeight="1" x14ac:dyDescent="0.3">
      <c r="B29" s="36"/>
      <c r="C29" s="37"/>
      <c r="D29" s="37"/>
      <c r="E29" s="37"/>
      <c r="F29" s="37"/>
      <c r="G29" s="37"/>
      <c r="H29" s="37"/>
      <c r="I29" s="117"/>
      <c r="J29" s="37"/>
      <c r="K29" s="40"/>
    </row>
    <row r="30" spans="2:11" s="1" customFormat="1" ht="6.95" customHeight="1" x14ac:dyDescent="0.3">
      <c r="B30" s="36"/>
      <c r="C30" s="37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6"/>
      <c r="C31" s="37"/>
      <c r="D31" s="126" t="s">
        <v>36</v>
      </c>
      <c r="E31" s="37"/>
      <c r="F31" s="37"/>
      <c r="G31" s="37"/>
      <c r="H31" s="37"/>
      <c r="I31" s="117"/>
      <c r="J31" s="127">
        <f>ROUND(J95,2)</f>
        <v>0</v>
      </c>
      <c r="K31" s="40"/>
    </row>
    <row r="32" spans="2:11" s="1" customFormat="1" ht="6.95" customHeight="1" x14ac:dyDescent="0.3">
      <c r="B32" s="36"/>
      <c r="C32" s="37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6"/>
      <c r="C33" s="37"/>
      <c r="D33" s="37"/>
      <c r="E33" s="37"/>
      <c r="F33" s="41" t="s">
        <v>38</v>
      </c>
      <c r="G33" s="37"/>
      <c r="H33" s="37"/>
      <c r="I33" s="128" t="s">
        <v>37</v>
      </c>
      <c r="J33" s="41" t="s">
        <v>39</v>
      </c>
      <c r="K33" s="40"/>
    </row>
    <row r="34" spans="2:11" s="1" customFormat="1" ht="14.45" customHeight="1" x14ac:dyDescent="0.3">
      <c r="B34" s="36"/>
      <c r="C34" s="37"/>
      <c r="D34" s="44" t="s">
        <v>40</v>
      </c>
      <c r="E34" s="44" t="s">
        <v>41</v>
      </c>
      <c r="F34" s="129">
        <f>ROUND(SUM(BE95:BE119), 2)</f>
        <v>0</v>
      </c>
      <c r="G34" s="37"/>
      <c r="H34" s="37"/>
      <c r="I34" s="130">
        <v>0.21</v>
      </c>
      <c r="J34" s="129">
        <f>ROUND(ROUND((SUM(BE95:BE119)), 2)*I34, 2)</f>
        <v>0</v>
      </c>
      <c r="K34" s="40"/>
    </row>
    <row r="35" spans="2:11" s="1" customFormat="1" ht="14.45" customHeight="1" x14ac:dyDescent="0.3">
      <c r="B35" s="36"/>
      <c r="C35" s="37"/>
      <c r="D35" s="37"/>
      <c r="E35" s="44" t="s">
        <v>42</v>
      </c>
      <c r="F35" s="129">
        <f>ROUND(SUM(BF95:BF119), 2)</f>
        <v>0</v>
      </c>
      <c r="G35" s="37"/>
      <c r="H35" s="37"/>
      <c r="I35" s="130">
        <v>0.15</v>
      </c>
      <c r="J35" s="129">
        <f>ROUND(ROUND((SUM(BF95:BF119)), 2)*I35, 2)</f>
        <v>0</v>
      </c>
      <c r="K35" s="40"/>
    </row>
    <row r="36" spans="2:11" s="1" customFormat="1" ht="14.45" hidden="1" customHeight="1" x14ac:dyDescent="0.3">
      <c r="B36" s="36"/>
      <c r="C36" s="37"/>
      <c r="D36" s="37"/>
      <c r="E36" s="44" t="s">
        <v>43</v>
      </c>
      <c r="F36" s="129">
        <f>ROUND(SUM(BG95:BG119), 2)</f>
        <v>0</v>
      </c>
      <c r="G36" s="37"/>
      <c r="H36" s="37"/>
      <c r="I36" s="130">
        <v>0.21</v>
      </c>
      <c r="J36" s="129">
        <v>0</v>
      </c>
      <c r="K36" s="40"/>
    </row>
    <row r="37" spans="2:11" s="1" customFormat="1" ht="14.45" hidden="1" customHeight="1" x14ac:dyDescent="0.3">
      <c r="B37" s="36"/>
      <c r="C37" s="37"/>
      <c r="D37" s="37"/>
      <c r="E37" s="44" t="s">
        <v>44</v>
      </c>
      <c r="F37" s="129">
        <f>ROUND(SUM(BH95:BH119), 2)</f>
        <v>0</v>
      </c>
      <c r="G37" s="37"/>
      <c r="H37" s="37"/>
      <c r="I37" s="130">
        <v>0.15</v>
      </c>
      <c r="J37" s="129">
        <v>0</v>
      </c>
      <c r="K37" s="40"/>
    </row>
    <row r="38" spans="2:11" s="1" customFormat="1" ht="14.45" hidden="1" customHeight="1" x14ac:dyDescent="0.3">
      <c r="B38" s="36"/>
      <c r="C38" s="37"/>
      <c r="D38" s="37"/>
      <c r="E38" s="44" t="s">
        <v>45</v>
      </c>
      <c r="F38" s="129">
        <f>ROUND(SUM(BI95:BI119), 2)</f>
        <v>0</v>
      </c>
      <c r="G38" s="37"/>
      <c r="H38" s="37"/>
      <c r="I38" s="130">
        <v>0</v>
      </c>
      <c r="J38" s="129">
        <v>0</v>
      </c>
      <c r="K38" s="40"/>
    </row>
    <row r="39" spans="2:11" s="1" customFormat="1" ht="6.95" customHeight="1" x14ac:dyDescent="0.3">
      <c r="B39" s="36"/>
      <c r="C39" s="37"/>
      <c r="D39" s="37"/>
      <c r="E39" s="37"/>
      <c r="F39" s="37"/>
      <c r="G39" s="37"/>
      <c r="H39" s="37"/>
      <c r="I39" s="117"/>
      <c r="J39" s="37"/>
      <c r="K39" s="40"/>
    </row>
    <row r="40" spans="2:11" s="1" customFormat="1" ht="25.35" customHeight="1" x14ac:dyDescent="0.3">
      <c r="B40" s="36"/>
      <c r="C40" s="131"/>
      <c r="D40" s="132" t="s">
        <v>46</v>
      </c>
      <c r="E40" s="74"/>
      <c r="F40" s="74"/>
      <c r="G40" s="133" t="s">
        <v>47</v>
      </c>
      <c r="H40" s="134" t="s">
        <v>48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1"/>
      <c r="C41" s="52"/>
      <c r="D41" s="52"/>
      <c r="E41" s="52"/>
      <c r="F41" s="52"/>
      <c r="G41" s="52"/>
      <c r="H41" s="52"/>
      <c r="I41" s="138"/>
      <c r="J41" s="52"/>
      <c r="K41" s="53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6"/>
      <c r="C46" s="25" t="s">
        <v>115</v>
      </c>
      <c r="D46" s="37"/>
      <c r="E46" s="37"/>
      <c r="F46" s="37"/>
      <c r="G46" s="37"/>
      <c r="H46" s="37"/>
      <c r="I46" s="117"/>
      <c r="J46" s="37"/>
      <c r="K46" s="40"/>
    </row>
    <row r="47" spans="2:11" s="1" customFormat="1" ht="6.95" customHeight="1" x14ac:dyDescent="0.3">
      <c r="B47" s="36"/>
      <c r="C47" s="37"/>
      <c r="D47" s="37"/>
      <c r="E47" s="37"/>
      <c r="F47" s="37"/>
      <c r="G47" s="37"/>
      <c r="H47" s="37"/>
      <c r="I47" s="117"/>
      <c r="J47" s="37"/>
      <c r="K47" s="40"/>
    </row>
    <row r="48" spans="2:11" s="1" customFormat="1" ht="14.45" customHeight="1" x14ac:dyDescent="0.3">
      <c r="B48" s="36"/>
      <c r="C48" s="32" t="s">
        <v>16</v>
      </c>
      <c r="D48" s="37"/>
      <c r="E48" s="37"/>
      <c r="F48" s="37"/>
      <c r="G48" s="37"/>
      <c r="H48" s="37"/>
      <c r="I48" s="117"/>
      <c r="J48" s="37"/>
      <c r="K48" s="40"/>
    </row>
    <row r="49" spans="2:47" s="1" customFormat="1" ht="22.5" customHeight="1" x14ac:dyDescent="0.3">
      <c r="B49" s="36"/>
      <c r="C49" s="37"/>
      <c r="D49" s="37"/>
      <c r="E49" s="321" t="str">
        <f>E7</f>
        <v>Chrudimská beseda 85 - oprava fasády Chrudim-I.etapa</v>
      </c>
      <c r="F49" s="289"/>
      <c r="G49" s="289"/>
      <c r="H49" s="289"/>
      <c r="I49" s="117"/>
      <c r="J49" s="37"/>
      <c r="K49" s="40"/>
    </row>
    <row r="50" spans="2:47" x14ac:dyDescent="0.3">
      <c r="B50" s="23"/>
      <c r="C50" s="32" t="s">
        <v>109</v>
      </c>
      <c r="D50" s="24"/>
      <c r="E50" s="24"/>
      <c r="F50" s="24"/>
      <c r="G50" s="24"/>
      <c r="H50" s="24"/>
      <c r="I50" s="116"/>
      <c r="J50" s="24"/>
      <c r="K50" s="26"/>
    </row>
    <row r="51" spans="2:47" ht="22.5" customHeight="1" x14ac:dyDescent="0.3">
      <c r="B51" s="23"/>
      <c r="C51" s="24"/>
      <c r="D51" s="24"/>
      <c r="E51" s="321" t="s">
        <v>701</v>
      </c>
      <c r="F51" s="282"/>
      <c r="G51" s="282"/>
      <c r="H51" s="282"/>
      <c r="I51" s="116"/>
      <c r="J51" s="24"/>
      <c r="K51" s="26"/>
    </row>
    <row r="52" spans="2:47" x14ac:dyDescent="0.3">
      <c r="B52" s="23"/>
      <c r="C52" s="32" t="s">
        <v>111</v>
      </c>
      <c r="D52" s="24"/>
      <c r="E52" s="24"/>
      <c r="F52" s="24"/>
      <c r="G52" s="24"/>
      <c r="H52" s="24"/>
      <c r="I52" s="116"/>
      <c r="J52" s="24"/>
      <c r="K52" s="26"/>
    </row>
    <row r="53" spans="2:47" s="1" customFormat="1" ht="22.5" customHeight="1" x14ac:dyDescent="0.3">
      <c r="B53" s="36"/>
      <c r="C53" s="37"/>
      <c r="D53" s="37"/>
      <c r="E53" s="322" t="s">
        <v>590</v>
      </c>
      <c r="F53" s="289"/>
      <c r="G53" s="289"/>
      <c r="H53" s="289"/>
      <c r="I53" s="117"/>
      <c r="J53" s="37"/>
      <c r="K53" s="40"/>
    </row>
    <row r="54" spans="2:47" s="1" customFormat="1" ht="14.45" customHeight="1" x14ac:dyDescent="0.3">
      <c r="B54" s="36"/>
      <c r="C54" s="32" t="s">
        <v>113</v>
      </c>
      <c r="D54" s="37"/>
      <c r="E54" s="37"/>
      <c r="F54" s="37"/>
      <c r="G54" s="37"/>
      <c r="H54" s="37"/>
      <c r="I54" s="117"/>
      <c r="J54" s="37"/>
      <c r="K54" s="40"/>
    </row>
    <row r="55" spans="2:47" s="1" customFormat="1" ht="23.25" customHeight="1" x14ac:dyDescent="0.3">
      <c r="B55" s="36"/>
      <c r="C55" s="37"/>
      <c r="D55" s="37"/>
      <c r="E55" s="323" t="str">
        <f>E13</f>
        <v>2c - Vedlejší rozpočtové náklady</v>
      </c>
      <c r="F55" s="289"/>
      <c r="G55" s="289"/>
      <c r="H55" s="289"/>
      <c r="I55" s="117"/>
      <c r="J55" s="37"/>
      <c r="K55" s="40"/>
    </row>
    <row r="56" spans="2:47" s="1" customFormat="1" ht="6.95" customHeight="1" x14ac:dyDescent="0.3">
      <c r="B56" s="36"/>
      <c r="C56" s="37"/>
      <c r="D56" s="37"/>
      <c r="E56" s="37"/>
      <c r="F56" s="37"/>
      <c r="G56" s="37"/>
      <c r="H56" s="37"/>
      <c r="I56" s="117"/>
      <c r="J56" s="37"/>
      <c r="K56" s="40"/>
    </row>
    <row r="57" spans="2:47" s="1" customFormat="1" ht="18" customHeight="1" x14ac:dyDescent="0.3">
      <c r="B57" s="36"/>
      <c r="C57" s="32" t="s">
        <v>21</v>
      </c>
      <c r="D57" s="37"/>
      <c r="E57" s="37"/>
      <c r="F57" s="30" t="str">
        <f>F16</f>
        <v>Chrudim</v>
      </c>
      <c r="G57" s="37"/>
      <c r="H57" s="37"/>
      <c r="I57" s="118" t="s">
        <v>23</v>
      </c>
      <c r="J57" s="119" t="str">
        <f>IF(J16="","",J16)</f>
        <v>29.9.2016</v>
      </c>
      <c r="K57" s="40"/>
    </row>
    <row r="58" spans="2:47" s="1" customFormat="1" ht="6.95" customHeight="1" x14ac:dyDescent="0.3">
      <c r="B58" s="36"/>
      <c r="C58" s="37"/>
      <c r="D58" s="37"/>
      <c r="E58" s="37"/>
      <c r="F58" s="37"/>
      <c r="G58" s="37"/>
      <c r="H58" s="37"/>
      <c r="I58" s="117"/>
      <c r="J58" s="37"/>
      <c r="K58" s="40"/>
    </row>
    <row r="59" spans="2:47" s="1" customFormat="1" x14ac:dyDescent="0.3">
      <c r="B59" s="36"/>
      <c r="C59" s="32" t="s">
        <v>25</v>
      </c>
      <c r="D59" s="37"/>
      <c r="E59" s="37"/>
      <c r="F59" s="30" t="str">
        <f>E19</f>
        <v>MÚ Chrudim,Resselovo nám.77,Chrudim</v>
      </c>
      <c r="G59" s="37"/>
      <c r="H59" s="37"/>
      <c r="I59" s="118" t="s">
        <v>32</v>
      </c>
      <c r="J59" s="30" t="str">
        <f>E25</f>
        <v>CODE s.r.o.,Na Vrtálně 84,Pardubice</v>
      </c>
      <c r="K59" s="40"/>
    </row>
    <row r="60" spans="2:47" s="1" customFormat="1" ht="14.45" customHeight="1" x14ac:dyDescent="0.3">
      <c r="B60" s="36"/>
      <c r="C60" s="32" t="s">
        <v>30</v>
      </c>
      <c r="D60" s="37"/>
      <c r="E60" s="37"/>
      <c r="F60" s="30" t="str">
        <f>IF(E22="","",E22)</f>
        <v/>
      </c>
      <c r="G60" s="37"/>
      <c r="H60" s="37"/>
      <c r="I60" s="117"/>
      <c r="J60" s="37"/>
      <c r="K60" s="40"/>
    </row>
    <row r="61" spans="2:47" s="1" customFormat="1" ht="10.35" customHeight="1" x14ac:dyDescent="0.3">
      <c r="B61" s="36"/>
      <c r="C61" s="37"/>
      <c r="D61" s="37"/>
      <c r="E61" s="37"/>
      <c r="F61" s="37"/>
      <c r="G61" s="37"/>
      <c r="H61" s="37"/>
      <c r="I61" s="117"/>
      <c r="J61" s="37"/>
      <c r="K61" s="40"/>
    </row>
    <row r="62" spans="2:47" s="1" customFormat="1" ht="29.25" customHeight="1" x14ac:dyDescent="0.3">
      <c r="B62" s="36"/>
      <c r="C62" s="143" t="s">
        <v>116</v>
      </c>
      <c r="D62" s="131"/>
      <c r="E62" s="131"/>
      <c r="F62" s="131"/>
      <c r="G62" s="131"/>
      <c r="H62" s="131"/>
      <c r="I62" s="144"/>
      <c r="J62" s="145" t="s">
        <v>117</v>
      </c>
      <c r="K62" s="146"/>
    </row>
    <row r="63" spans="2:47" s="1" customFormat="1" ht="10.35" customHeight="1" x14ac:dyDescent="0.3">
      <c r="B63" s="36"/>
      <c r="C63" s="37"/>
      <c r="D63" s="37"/>
      <c r="E63" s="37"/>
      <c r="F63" s="37"/>
      <c r="G63" s="37"/>
      <c r="H63" s="37"/>
      <c r="I63" s="117"/>
      <c r="J63" s="37"/>
      <c r="K63" s="40"/>
    </row>
    <row r="64" spans="2:47" s="1" customFormat="1" ht="29.25" customHeight="1" x14ac:dyDescent="0.3">
      <c r="B64" s="36"/>
      <c r="C64" s="147" t="s">
        <v>118</v>
      </c>
      <c r="D64" s="37"/>
      <c r="E64" s="37"/>
      <c r="F64" s="37"/>
      <c r="G64" s="37"/>
      <c r="H64" s="37"/>
      <c r="I64" s="117"/>
      <c r="J64" s="127">
        <f>J95</f>
        <v>0</v>
      </c>
      <c r="K64" s="40"/>
      <c r="AU64" s="19" t="s">
        <v>119</v>
      </c>
    </row>
    <row r="65" spans="2:12" s="8" customFormat="1" ht="24.95" customHeight="1" x14ac:dyDescent="0.3">
      <c r="B65" s="148"/>
      <c r="C65" s="149"/>
      <c r="D65" s="150" t="s">
        <v>632</v>
      </c>
      <c r="E65" s="151"/>
      <c r="F65" s="151"/>
      <c r="G65" s="151"/>
      <c r="H65" s="151"/>
      <c r="I65" s="152"/>
      <c r="J65" s="153">
        <f>J96</f>
        <v>0</v>
      </c>
      <c r="K65" s="154"/>
    </row>
    <row r="66" spans="2:12" s="9" customFormat="1" ht="19.899999999999999" customHeight="1" x14ac:dyDescent="0.3">
      <c r="B66" s="155"/>
      <c r="C66" s="156"/>
      <c r="D66" s="157" t="s">
        <v>633</v>
      </c>
      <c r="E66" s="158"/>
      <c r="F66" s="158"/>
      <c r="G66" s="158"/>
      <c r="H66" s="158"/>
      <c r="I66" s="159"/>
      <c r="J66" s="160">
        <f>J97</f>
        <v>0</v>
      </c>
      <c r="K66" s="161"/>
    </row>
    <row r="67" spans="2:12" s="9" customFormat="1" ht="19.899999999999999" customHeight="1" x14ac:dyDescent="0.3">
      <c r="B67" s="155"/>
      <c r="C67" s="156"/>
      <c r="D67" s="157" t="s">
        <v>634</v>
      </c>
      <c r="E67" s="158"/>
      <c r="F67" s="158"/>
      <c r="G67" s="158"/>
      <c r="H67" s="158"/>
      <c r="I67" s="159"/>
      <c r="J67" s="160">
        <f>J104</f>
        <v>0</v>
      </c>
      <c r="K67" s="161"/>
    </row>
    <row r="68" spans="2:12" s="9" customFormat="1" ht="19.899999999999999" customHeight="1" x14ac:dyDescent="0.3">
      <c r="B68" s="155"/>
      <c r="C68" s="156"/>
      <c r="D68" s="157" t="s">
        <v>635</v>
      </c>
      <c r="E68" s="158"/>
      <c r="F68" s="158"/>
      <c r="G68" s="158"/>
      <c r="H68" s="158"/>
      <c r="I68" s="159"/>
      <c r="J68" s="160">
        <f>J108</f>
        <v>0</v>
      </c>
      <c r="K68" s="161"/>
    </row>
    <row r="69" spans="2:12" s="9" customFormat="1" ht="19.899999999999999" customHeight="1" x14ac:dyDescent="0.3">
      <c r="B69" s="155"/>
      <c r="C69" s="156"/>
      <c r="D69" s="157" t="s">
        <v>636</v>
      </c>
      <c r="E69" s="158"/>
      <c r="F69" s="158"/>
      <c r="G69" s="158"/>
      <c r="H69" s="158"/>
      <c r="I69" s="159"/>
      <c r="J69" s="160">
        <f>J113</f>
        <v>0</v>
      </c>
      <c r="K69" s="161"/>
    </row>
    <row r="70" spans="2:12" s="9" customFormat="1" ht="19.899999999999999" customHeight="1" x14ac:dyDescent="0.3">
      <c r="B70" s="155"/>
      <c r="C70" s="156"/>
      <c r="D70" s="157" t="s">
        <v>637</v>
      </c>
      <c r="E70" s="158"/>
      <c r="F70" s="158"/>
      <c r="G70" s="158"/>
      <c r="H70" s="158"/>
      <c r="I70" s="159"/>
      <c r="J70" s="160">
        <f>J115</f>
        <v>0</v>
      </c>
      <c r="K70" s="161"/>
    </row>
    <row r="71" spans="2:12" s="9" customFormat="1" ht="19.899999999999999" customHeight="1" x14ac:dyDescent="0.3">
      <c r="B71" s="155"/>
      <c r="C71" s="156"/>
      <c r="D71" s="157" t="s">
        <v>638</v>
      </c>
      <c r="E71" s="158"/>
      <c r="F71" s="158"/>
      <c r="G71" s="158"/>
      <c r="H71" s="158"/>
      <c r="I71" s="159"/>
      <c r="J71" s="160">
        <f>J118</f>
        <v>0</v>
      </c>
      <c r="K71" s="161"/>
    </row>
    <row r="72" spans="2:12" s="1" customFormat="1" ht="21.75" customHeight="1" x14ac:dyDescent="0.3">
      <c r="B72" s="36"/>
      <c r="C72" s="37"/>
      <c r="D72" s="37"/>
      <c r="E72" s="37"/>
      <c r="F72" s="37"/>
      <c r="G72" s="37"/>
      <c r="H72" s="37"/>
      <c r="I72" s="117"/>
      <c r="J72" s="37"/>
      <c r="K72" s="40"/>
    </row>
    <row r="73" spans="2:12" s="1" customFormat="1" ht="6.95" customHeight="1" x14ac:dyDescent="0.3">
      <c r="B73" s="51"/>
      <c r="C73" s="52"/>
      <c r="D73" s="52"/>
      <c r="E73" s="52"/>
      <c r="F73" s="52"/>
      <c r="G73" s="52"/>
      <c r="H73" s="52"/>
      <c r="I73" s="138"/>
      <c r="J73" s="52"/>
      <c r="K73" s="53"/>
    </row>
    <row r="77" spans="2:12" s="1" customFormat="1" ht="6.95" customHeight="1" x14ac:dyDescent="0.3">
      <c r="B77" s="54"/>
      <c r="C77" s="55"/>
      <c r="D77" s="55"/>
      <c r="E77" s="55"/>
      <c r="F77" s="55"/>
      <c r="G77" s="55"/>
      <c r="H77" s="55"/>
      <c r="I77" s="141"/>
      <c r="J77" s="55"/>
      <c r="K77" s="55"/>
      <c r="L77" s="56"/>
    </row>
    <row r="78" spans="2:12" s="1" customFormat="1" ht="36.950000000000003" customHeight="1" x14ac:dyDescent="0.3">
      <c r="B78" s="36"/>
      <c r="C78" s="57" t="s">
        <v>134</v>
      </c>
      <c r="D78" s="58"/>
      <c r="E78" s="58"/>
      <c r="F78" s="58"/>
      <c r="G78" s="58"/>
      <c r="H78" s="58"/>
      <c r="I78" s="162"/>
      <c r="J78" s="58"/>
      <c r="K78" s="58"/>
      <c r="L78" s="56"/>
    </row>
    <row r="79" spans="2:12" s="1" customFormat="1" ht="6.95" customHeight="1" x14ac:dyDescent="0.3">
      <c r="B79" s="36"/>
      <c r="C79" s="58"/>
      <c r="D79" s="58"/>
      <c r="E79" s="58"/>
      <c r="F79" s="58"/>
      <c r="G79" s="58"/>
      <c r="H79" s="58"/>
      <c r="I79" s="162"/>
      <c r="J79" s="58"/>
      <c r="K79" s="58"/>
      <c r="L79" s="56"/>
    </row>
    <row r="80" spans="2:12" s="1" customFormat="1" ht="14.45" customHeight="1" x14ac:dyDescent="0.3">
      <c r="B80" s="36"/>
      <c r="C80" s="60" t="s">
        <v>16</v>
      </c>
      <c r="D80" s="58"/>
      <c r="E80" s="58"/>
      <c r="F80" s="58"/>
      <c r="G80" s="58"/>
      <c r="H80" s="58"/>
      <c r="I80" s="162"/>
      <c r="J80" s="58"/>
      <c r="K80" s="58"/>
      <c r="L80" s="56"/>
    </row>
    <row r="81" spans="2:63" s="1" customFormat="1" ht="22.5" customHeight="1" x14ac:dyDescent="0.3">
      <c r="B81" s="36"/>
      <c r="C81" s="58"/>
      <c r="D81" s="58"/>
      <c r="E81" s="325" t="str">
        <f>E7</f>
        <v>Chrudimská beseda 85 - oprava fasády Chrudim-I.etapa</v>
      </c>
      <c r="F81" s="300"/>
      <c r="G81" s="300"/>
      <c r="H81" s="300"/>
      <c r="I81" s="162"/>
      <c r="J81" s="58"/>
      <c r="K81" s="58"/>
      <c r="L81" s="56"/>
    </row>
    <row r="82" spans="2:63" x14ac:dyDescent="0.3">
      <c r="B82" s="23"/>
      <c r="C82" s="60" t="s">
        <v>109</v>
      </c>
      <c r="D82" s="163"/>
      <c r="E82" s="163"/>
      <c r="F82" s="163"/>
      <c r="G82" s="163"/>
      <c r="H82" s="163"/>
      <c r="J82" s="163"/>
      <c r="K82" s="163"/>
      <c r="L82" s="164"/>
    </row>
    <row r="83" spans="2:63" ht="22.5" customHeight="1" x14ac:dyDescent="0.3">
      <c r="B83" s="23"/>
      <c r="C83" s="163"/>
      <c r="D83" s="163"/>
      <c r="E83" s="325" t="s">
        <v>701</v>
      </c>
      <c r="F83" s="327"/>
      <c r="G83" s="327"/>
      <c r="H83" s="327"/>
      <c r="J83" s="163"/>
      <c r="K83" s="163"/>
      <c r="L83" s="164"/>
    </row>
    <row r="84" spans="2:63" x14ac:dyDescent="0.3">
      <c r="B84" s="23"/>
      <c r="C84" s="60" t="s">
        <v>111</v>
      </c>
      <c r="D84" s="163"/>
      <c r="E84" s="163"/>
      <c r="F84" s="163"/>
      <c r="G84" s="163"/>
      <c r="H84" s="163"/>
      <c r="J84" s="163"/>
      <c r="K84" s="163"/>
      <c r="L84" s="164"/>
    </row>
    <row r="85" spans="2:63" s="1" customFormat="1" ht="22.5" customHeight="1" x14ac:dyDescent="0.3">
      <c r="B85" s="36"/>
      <c r="C85" s="58"/>
      <c r="D85" s="58"/>
      <c r="E85" s="326" t="s">
        <v>590</v>
      </c>
      <c r="F85" s="300"/>
      <c r="G85" s="300"/>
      <c r="H85" s="300"/>
      <c r="I85" s="162"/>
      <c r="J85" s="58"/>
      <c r="K85" s="58"/>
      <c r="L85" s="56"/>
    </row>
    <row r="86" spans="2:63" s="1" customFormat="1" ht="14.45" customHeight="1" x14ac:dyDescent="0.3">
      <c r="B86" s="36"/>
      <c r="C86" s="60" t="s">
        <v>113</v>
      </c>
      <c r="D86" s="58"/>
      <c r="E86" s="58"/>
      <c r="F86" s="58"/>
      <c r="G86" s="58"/>
      <c r="H86" s="58"/>
      <c r="I86" s="162"/>
      <c r="J86" s="58"/>
      <c r="K86" s="58"/>
      <c r="L86" s="56"/>
    </row>
    <row r="87" spans="2:63" s="1" customFormat="1" ht="23.25" customHeight="1" x14ac:dyDescent="0.3">
      <c r="B87" s="36"/>
      <c r="C87" s="58"/>
      <c r="D87" s="58"/>
      <c r="E87" s="297" t="str">
        <f>E13</f>
        <v>2c - Vedlejší rozpočtové náklady</v>
      </c>
      <c r="F87" s="300"/>
      <c r="G87" s="300"/>
      <c r="H87" s="300"/>
      <c r="I87" s="162"/>
      <c r="J87" s="58"/>
      <c r="K87" s="58"/>
      <c r="L87" s="56"/>
    </row>
    <row r="88" spans="2:63" s="1" customFormat="1" ht="6.95" customHeight="1" x14ac:dyDescent="0.3">
      <c r="B88" s="36"/>
      <c r="C88" s="58"/>
      <c r="D88" s="58"/>
      <c r="E88" s="58"/>
      <c r="F88" s="58"/>
      <c r="G88" s="58"/>
      <c r="H88" s="58"/>
      <c r="I88" s="162"/>
      <c r="J88" s="58"/>
      <c r="K88" s="58"/>
      <c r="L88" s="56"/>
    </row>
    <row r="89" spans="2:63" s="1" customFormat="1" ht="18" customHeight="1" x14ac:dyDescent="0.3">
      <c r="B89" s="36"/>
      <c r="C89" s="60" t="s">
        <v>21</v>
      </c>
      <c r="D89" s="58"/>
      <c r="E89" s="58"/>
      <c r="F89" s="165" t="str">
        <f>F16</f>
        <v>Chrudim</v>
      </c>
      <c r="G89" s="58"/>
      <c r="H89" s="58"/>
      <c r="I89" s="166" t="s">
        <v>23</v>
      </c>
      <c r="J89" s="68" t="str">
        <f>IF(J16="","",J16)</f>
        <v>29.9.2016</v>
      </c>
      <c r="K89" s="58"/>
      <c r="L89" s="56"/>
    </row>
    <row r="90" spans="2:63" s="1" customFormat="1" ht="6.95" customHeight="1" x14ac:dyDescent="0.3">
      <c r="B90" s="36"/>
      <c r="C90" s="58"/>
      <c r="D90" s="58"/>
      <c r="E90" s="58"/>
      <c r="F90" s="58"/>
      <c r="G90" s="58"/>
      <c r="H90" s="58"/>
      <c r="I90" s="162"/>
      <c r="J90" s="58"/>
      <c r="K90" s="58"/>
      <c r="L90" s="56"/>
    </row>
    <row r="91" spans="2:63" s="1" customFormat="1" x14ac:dyDescent="0.3">
      <c r="B91" s="36"/>
      <c r="C91" s="60" t="s">
        <v>25</v>
      </c>
      <c r="D91" s="58"/>
      <c r="E91" s="58"/>
      <c r="F91" s="165" t="str">
        <f>E19</f>
        <v>MÚ Chrudim,Resselovo nám.77,Chrudim</v>
      </c>
      <c r="G91" s="58"/>
      <c r="H91" s="58"/>
      <c r="I91" s="166" t="s">
        <v>32</v>
      </c>
      <c r="J91" s="165" t="str">
        <f>E25</f>
        <v>CODE s.r.o.,Na Vrtálně 84,Pardubice</v>
      </c>
      <c r="K91" s="58"/>
      <c r="L91" s="56"/>
    </row>
    <row r="92" spans="2:63" s="1" customFormat="1" ht="14.45" customHeight="1" x14ac:dyDescent="0.3">
      <c r="B92" s="36"/>
      <c r="C92" s="60" t="s">
        <v>30</v>
      </c>
      <c r="D92" s="58"/>
      <c r="E92" s="58"/>
      <c r="F92" s="165" t="str">
        <f>IF(E22="","",E22)</f>
        <v/>
      </c>
      <c r="G92" s="58"/>
      <c r="H92" s="58"/>
      <c r="I92" s="162"/>
      <c r="J92" s="58"/>
      <c r="K92" s="58"/>
      <c r="L92" s="56"/>
    </row>
    <row r="93" spans="2:63" s="1" customFormat="1" ht="10.35" customHeight="1" x14ac:dyDescent="0.3">
      <c r="B93" s="36"/>
      <c r="C93" s="58"/>
      <c r="D93" s="58"/>
      <c r="E93" s="58"/>
      <c r="F93" s="58"/>
      <c r="G93" s="58"/>
      <c r="H93" s="58"/>
      <c r="I93" s="162"/>
      <c r="J93" s="58"/>
      <c r="K93" s="58"/>
      <c r="L93" s="56"/>
    </row>
    <row r="94" spans="2:63" s="10" customFormat="1" ht="29.25" customHeight="1" x14ac:dyDescent="0.3">
      <c r="B94" s="167"/>
      <c r="C94" s="168" t="s">
        <v>135</v>
      </c>
      <c r="D94" s="169" t="s">
        <v>55</v>
      </c>
      <c r="E94" s="169" t="s">
        <v>51</v>
      </c>
      <c r="F94" s="169" t="s">
        <v>136</v>
      </c>
      <c r="G94" s="169" t="s">
        <v>137</v>
      </c>
      <c r="H94" s="169" t="s">
        <v>138</v>
      </c>
      <c r="I94" s="170" t="s">
        <v>139</v>
      </c>
      <c r="J94" s="169" t="s">
        <v>117</v>
      </c>
      <c r="K94" s="171" t="s">
        <v>140</v>
      </c>
      <c r="L94" s="172"/>
      <c r="M94" s="76" t="s">
        <v>141</v>
      </c>
      <c r="N94" s="77" t="s">
        <v>40</v>
      </c>
      <c r="O94" s="77" t="s">
        <v>142</v>
      </c>
      <c r="P94" s="77" t="s">
        <v>143</v>
      </c>
      <c r="Q94" s="77" t="s">
        <v>144</v>
      </c>
      <c r="R94" s="77" t="s">
        <v>145</v>
      </c>
      <c r="S94" s="77" t="s">
        <v>146</v>
      </c>
      <c r="T94" s="78" t="s">
        <v>147</v>
      </c>
    </row>
    <row r="95" spans="2:63" s="1" customFormat="1" ht="29.25" customHeight="1" x14ac:dyDescent="0.35">
      <c r="B95" s="36"/>
      <c r="C95" s="82" t="s">
        <v>118</v>
      </c>
      <c r="D95" s="58"/>
      <c r="E95" s="58"/>
      <c r="F95" s="58"/>
      <c r="G95" s="58"/>
      <c r="H95" s="58"/>
      <c r="I95" s="162"/>
      <c r="J95" s="173">
        <f>BK95</f>
        <v>0</v>
      </c>
      <c r="K95" s="58"/>
      <c r="L95" s="56"/>
      <c r="M95" s="79"/>
      <c r="N95" s="80"/>
      <c r="O95" s="80"/>
      <c r="P95" s="174">
        <f>P96</f>
        <v>0</v>
      </c>
      <c r="Q95" s="80"/>
      <c r="R95" s="174">
        <f>R96</f>
        <v>0</v>
      </c>
      <c r="S95" s="80"/>
      <c r="T95" s="175">
        <f>T96</f>
        <v>0</v>
      </c>
      <c r="AT95" s="19" t="s">
        <v>69</v>
      </c>
      <c r="AU95" s="19" t="s">
        <v>119</v>
      </c>
      <c r="BK95" s="176">
        <f>BK96</f>
        <v>0</v>
      </c>
    </row>
    <row r="96" spans="2:63" s="11" customFormat="1" ht="37.35" customHeight="1" x14ac:dyDescent="0.35">
      <c r="B96" s="177"/>
      <c r="C96" s="178"/>
      <c r="D96" s="179" t="s">
        <v>69</v>
      </c>
      <c r="E96" s="180" t="s">
        <v>639</v>
      </c>
      <c r="F96" s="180" t="s">
        <v>640</v>
      </c>
      <c r="G96" s="178"/>
      <c r="H96" s="178"/>
      <c r="I96" s="181"/>
      <c r="J96" s="182">
        <f>BK96</f>
        <v>0</v>
      </c>
      <c r="K96" s="178"/>
      <c r="L96" s="183"/>
      <c r="M96" s="184"/>
      <c r="N96" s="185"/>
      <c r="O96" s="185"/>
      <c r="P96" s="186">
        <f>P97+P104+P108+P113+P115+P118</f>
        <v>0</v>
      </c>
      <c r="Q96" s="185"/>
      <c r="R96" s="186">
        <f>R97+R104+R108+R113+R115+R118</f>
        <v>0</v>
      </c>
      <c r="S96" s="185"/>
      <c r="T96" s="187">
        <f>T97+T104+T108+T113+T115+T118</f>
        <v>0</v>
      </c>
      <c r="AR96" s="188" t="s">
        <v>178</v>
      </c>
      <c r="AT96" s="189" t="s">
        <v>69</v>
      </c>
      <c r="AU96" s="189" t="s">
        <v>70</v>
      </c>
      <c r="AY96" s="188" t="s">
        <v>150</v>
      </c>
      <c r="BK96" s="190">
        <f>BK97+BK104+BK108+BK113+BK115+BK118</f>
        <v>0</v>
      </c>
    </row>
    <row r="97" spans="2:65" s="11" customFormat="1" ht="19.899999999999999" customHeight="1" x14ac:dyDescent="0.3">
      <c r="B97" s="177"/>
      <c r="C97" s="178"/>
      <c r="D97" s="191" t="s">
        <v>69</v>
      </c>
      <c r="E97" s="192" t="s">
        <v>641</v>
      </c>
      <c r="F97" s="192" t="s">
        <v>642</v>
      </c>
      <c r="G97" s="178"/>
      <c r="H97" s="178"/>
      <c r="I97" s="181"/>
      <c r="J97" s="193">
        <f>BK97</f>
        <v>0</v>
      </c>
      <c r="K97" s="178"/>
      <c r="L97" s="183"/>
      <c r="M97" s="184"/>
      <c r="N97" s="185"/>
      <c r="O97" s="185"/>
      <c r="P97" s="186">
        <f>SUM(P98:P103)</f>
        <v>0</v>
      </c>
      <c r="Q97" s="185"/>
      <c r="R97" s="186">
        <f>SUM(R98:R103)</f>
        <v>0</v>
      </c>
      <c r="S97" s="185"/>
      <c r="T97" s="187">
        <f>SUM(T98:T103)</f>
        <v>0</v>
      </c>
      <c r="AR97" s="188" t="s">
        <v>178</v>
      </c>
      <c r="AT97" s="189" t="s">
        <v>69</v>
      </c>
      <c r="AU97" s="189" t="s">
        <v>74</v>
      </c>
      <c r="AY97" s="188" t="s">
        <v>150</v>
      </c>
      <c r="BK97" s="190">
        <f>SUM(BK98:BK103)</f>
        <v>0</v>
      </c>
    </row>
    <row r="98" spans="2:65" s="1" customFormat="1" ht="44.25" customHeight="1" x14ac:dyDescent="0.3">
      <c r="B98" s="36"/>
      <c r="C98" s="194" t="s">
        <v>74</v>
      </c>
      <c r="D98" s="194" t="s">
        <v>152</v>
      </c>
      <c r="E98" s="195" t="s">
        <v>651</v>
      </c>
      <c r="F98" s="196" t="s">
        <v>652</v>
      </c>
      <c r="G98" s="197" t="s">
        <v>645</v>
      </c>
      <c r="H98" s="198">
        <v>1</v>
      </c>
      <c r="I98" s="199"/>
      <c r="J98" s="200">
        <f t="shared" ref="J98:J103" si="0">ROUND(I98*H98,2)</f>
        <v>0</v>
      </c>
      <c r="K98" s="196" t="s">
        <v>19</v>
      </c>
      <c r="L98" s="56"/>
      <c r="M98" s="201" t="s">
        <v>19</v>
      </c>
      <c r="N98" s="202" t="s">
        <v>41</v>
      </c>
      <c r="O98" s="37"/>
      <c r="P98" s="203">
        <f t="shared" ref="P98:P103" si="1">O98*H98</f>
        <v>0</v>
      </c>
      <c r="Q98" s="203">
        <v>0</v>
      </c>
      <c r="R98" s="203">
        <f t="shared" ref="R98:R103" si="2">Q98*H98</f>
        <v>0</v>
      </c>
      <c r="S98" s="203">
        <v>0</v>
      </c>
      <c r="T98" s="204">
        <f t="shared" ref="T98:T103" si="3">S98*H98</f>
        <v>0</v>
      </c>
      <c r="AR98" s="19" t="s">
        <v>646</v>
      </c>
      <c r="AT98" s="19" t="s">
        <v>152</v>
      </c>
      <c r="AU98" s="19" t="s">
        <v>81</v>
      </c>
      <c r="AY98" s="19" t="s">
        <v>150</v>
      </c>
      <c r="BE98" s="205">
        <f t="shared" ref="BE98:BE103" si="4">IF(N98="základní",J98,0)</f>
        <v>0</v>
      </c>
      <c r="BF98" s="205">
        <f t="shared" ref="BF98:BF103" si="5">IF(N98="snížená",J98,0)</f>
        <v>0</v>
      </c>
      <c r="BG98" s="205">
        <f t="shared" ref="BG98:BG103" si="6">IF(N98="zákl. přenesená",J98,0)</f>
        <v>0</v>
      </c>
      <c r="BH98" s="205">
        <f t="shared" ref="BH98:BH103" si="7">IF(N98="sníž. přenesená",J98,0)</f>
        <v>0</v>
      </c>
      <c r="BI98" s="205">
        <f t="shared" ref="BI98:BI103" si="8">IF(N98="nulová",J98,0)</f>
        <v>0</v>
      </c>
      <c r="BJ98" s="19" t="s">
        <v>74</v>
      </c>
      <c r="BK98" s="205">
        <f t="shared" ref="BK98:BK103" si="9">ROUND(I98*H98,2)</f>
        <v>0</v>
      </c>
      <c r="BL98" s="19" t="s">
        <v>646</v>
      </c>
      <c r="BM98" s="19" t="s">
        <v>1049</v>
      </c>
    </row>
    <row r="99" spans="2:65" s="1" customFormat="1" ht="22.5" customHeight="1" x14ac:dyDescent="0.3">
      <c r="B99" s="36"/>
      <c r="C99" s="194" t="s">
        <v>81</v>
      </c>
      <c r="D99" s="194" t="s">
        <v>152</v>
      </c>
      <c r="E99" s="195" t="s">
        <v>1050</v>
      </c>
      <c r="F99" s="196" t="s">
        <v>1051</v>
      </c>
      <c r="G99" s="197" t="s">
        <v>206</v>
      </c>
      <c r="H99" s="198">
        <v>1</v>
      </c>
      <c r="I99" s="199"/>
      <c r="J99" s="200">
        <f t="shared" si="0"/>
        <v>0</v>
      </c>
      <c r="K99" s="196" t="s">
        <v>19</v>
      </c>
      <c r="L99" s="56"/>
      <c r="M99" s="201" t="s">
        <v>19</v>
      </c>
      <c r="N99" s="202" t="s">
        <v>41</v>
      </c>
      <c r="O99" s="37"/>
      <c r="P99" s="203">
        <f t="shared" si="1"/>
        <v>0</v>
      </c>
      <c r="Q99" s="203">
        <v>0</v>
      </c>
      <c r="R99" s="203">
        <f t="shared" si="2"/>
        <v>0</v>
      </c>
      <c r="S99" s="203">
        <v>0</v>
      </c>
      <c r="T99" s="204">
        <f t="shared" si="3"/>
        <v>0</v>
      </c>
      <c r="AR99" s="19" t="s">
        <v>646</v>
      </c>
      <c r="AT99" s="19" t="s">
        <v>152</v>
      </c>
      <c r="AU99" s="19" t="s">
        <v>81</v>
      </c>
      <c r="AY99" s="19" t="s">
        <v>150</v>
      </c>
      <c r="BE99" s="205">
        <f t="shared" si="4"/>
        <v>0</v>
      </c>
      <c r="BF99" s="205">
        <f t="shared" si="5"/>
        <v>0</v>
      </c>
      <c r="BG99" s="205">
        <f t="shared" si="6"/>
        <v>0</v>
      </c>
      <c r="BH99" s="205">
        <f t="shared" si="7"/>
        <v>0</v>
      </c>
      <c r="BI99" s="205">
        <f t="shared" si="8"/>
        <v>0</v>
      </c>
      <c r="BJ99" s="19" t="s">
        <v>74</v>
      </c>
      <c r="BK99" s="205">
        <f t="shared" si="9"/>
        <v>0</v>
      </c>
      <c r="BL99" s="19" t="s">
        <v>646</v>
      </c>
      <c r="BM99" s="19" t="s">
        <v>1052</v>
      </c>
    </row>
    <row r="100" spans="2:65" s="1" customFormat="1" ht="22.5" customHeight="1" x14ac:dyDescent="0.3">
      <c r="B100" s="36"/>
      <c r="C100" s="194" t="s">
        <v>85</v>
      </c>
      <c r="D100" s="194" t="s">
        <v>152</v>
      </c>
      <c r="E100" s="195" t="s">
        <v>1053</v>
      </c>
      <c r="F100" s="196" t="s">
        <v>1054</v>
      </c>
      <c r="G100" s="197" t="s">
        <v>206</v>
      </c>
      <c r="H100" s="198">
        <v>1</v>
      </c>
      <c r="I100" s="199"/>
      <c r="J100" s="200">
        <f t="shared" si="0"/>
        <v>0</v>
      </c>
      <c r="K100" s="196" t="s">
        <v>19</v>
      </c>
      <c r="L100" s="56"/>
      <c r="M100" s="201" t="s">
        <v>19</v>
      </c>
      <c r="N100" s="202" t="s">
        <v>41</v>
      </c>
      <c r="O100" s="37"/>
      <c r="P100" s="203">
        <f t="shared" si="1"/>
        <v>0</v>
      </c>
      <c r="Q100" s="203">
        <v>0</v>
      </c>
      <c r="R100" s="203">
        <f t="shared" si="2"/>
        <v>0</v>
      </c>
      <c r="S100" s="203">
        <v>0</v>
      </c>
      <c r="T100" s="204">
        <f t="shared" si="3"/>
        <v>0</v>
      </c>
      <c r="AR100" s="19" t="s">
        <v>646</v>
      </c>
      <c r="AT100" s="19" t="s">
        <v>152</v>
      </c>
      <c r="AU100" s="19" t="s">
        <v>81</v>
      </c>
      <c r="AY100" s="19" t="s">
        <v>150</v>
      </c>
      <c r="BE100" s="205">
        <f t="shared" si="4"/>
        <v>0</v>
      </c>
      <c r="BF100" s="205">
        <f t="shared" si="5"/>
        <v>0</v>
      </c>
      <c r="BG100" s="205">
        <f t="shared" si="6"/>
        <v>0</v>
      </c>
      <c r="BH100" s="205">
        <f t="shared" si="7"/>
        <v>0</v>
      </c>
      <c r="BI100" s="205">
        <f t="shared" si="8"/>
        <v>0</v>
      </c>
      <c r="BJ100" s="19" t="s">
        <v>74</v>
      </c>
      <c r="BK100" s="205">
        <f t="shared" si="9"/>
        <v>0</v>
      </c>
      <c r="BL100" s="19" t="s">
        <v>646</v>
      </c>
      <c r="BM100" s="19" t="s">
        <v>1055</v>
      </c>
    </row>
    <row r="101" spans="2:65" s="1" customFormat="1" ht="22.5" customHeight="1" x14ac:dyDescent="0.3">
      <c r="B101" s="36"/>
      <c r="C101" s="194" t="s">
        <v>157</v>
      </c>
      <c r="D101" s="194" t="s">
        <v>152</v>
      </c>
      <c r="E101" s="195" t="s">
        <v>654</v>
      </c>
      <c r="F101" s="196" t="s">
        <v>655</v>
      </c>
      <c r="G101" s="197" t="s">
        <v>206</v>
      </c>
      <c r="H101" s="198">
        <v>1</v>
      </c>
      <c r="I101" s="199"/>
      <c r="J101" s="200">
        <f t="shared" si="0"/>
        <v>0</v>
      </c>
      <c r="K101" s="196" t="s">
        <v>19</v>
      </c>
      <c r="L101" s="56"/>
      <c r="M101" s="201" t="s">
        <v>19</v>
      </c>
      <c r="N101" s="202" t="s">
        <v>41</v>
      </c>
      <c r="O101" s="37"/>
      <c r="P101" s="203">
        <f t="shared" si="1"/>
        <v>0</v>
      </c>
      <c r="Q101" s="203">
        <v>0</v>
      </c>
      <c r="R101" s="203">
        <f t="shared" si="2"/>
        <v>0</v>
      </c>
      <c r="S101" s="203">
        <v>0</v>
      </c>
      <c r="T101" s="204">
        <f t="shared" si="3"/>
        <v>0</v>
      </c>
      <c r="AR101" s="19" t="s">
        <v>646</v>
      </c>
      <c r="AT101" s="19" t="s">
        <v>152</v>
      </c>
      <c r="AU101" s="19" t="s">
        <v>81</v>
      </c>
      <c r="AY101" s="19" t="s">
        <v>150</v>
      </c>
      <c r="BE101" s="205">
        <f t="shared" si="4"/>
        <v>0</v>
      </c>
      <c r="BF101" s="205">
        <f t="shared" si="5"/>
        <v>0</v>
      </c>
      <c r="BG101" s="205">
        <f t="shared" si="6"/>
        <v>0</v>
      </c>
      <c r="BH101" s="205">
        <f t="shared" si="7"/>
        <v>0</v>
      </c>
      <c r="BI101" s="205">
        <f t="shared" si="8"/>
        <v>0</v>
      </c>
      <c r="BJ101" s="19" t="s">
        <v>74</v>
      </c>
      <c r="BK101" s="205">
        <f t="shared" si="9"/>
        <v>0</v>
      </c>
      <c r="BL101" s="19" t="s">
        <v>646</v>
      </c>
      <c r="BM101" s="19" t="s">
        <v>1056</v>
      </c>
    </row>
    <row r="102" spans="2:65" s="1" customFormat="1" ht="31.5" customHeight="1" x14ac:dyDescent="0.3">
      <c r="B102" s="36"/>
      <c r="C102" s="194" t="s">
        <v>178</v>
      </c>
      <c r="D102" s="194" t="s">
        <v>152</v>
      </c>
      <c r="E102" s="195" t="s">
        <v>1057</v>
      </c>
      <c r="F102" s="196" t="s">
        <v>1058</v>
      </c>
      <c r="G102" s="197" t="s">
        <v>206</v>
      </c>
      <c r="H102" s="198">
        <v>1</v>
      </c>
      <c r="I102" s="199"/>
      <c r="J102" s="200">
        <f t="shared" si="0"/>
        <v>0</v>
      </c>
      <c r="K102" s="196" t="s">
        <v>19</v>
      </c>
      <c r="L102" s="56"/>
      <c r="M102" s="201" t="s">
        <v>19</v>
      </c>
      <c r="N102" s="202" t="s">
        <v>41</v>
      </c>
      <c r="O102" s="37"/>
      <c r="P102" s="203">
        <f t="shared" si="1"/>
        <v>0</v>
      </c>
      <c r="Q102" s="203">
        <v>0</v>
      </c>
      <c r="R102" s="203">
        <f t="shared" si="2"/>
        <v>0</v>
      </c>
      <c r="S102" s="203">
        <v>0</v>
      </c>
      <c r="T102" s="204">
        <f t="shared" si="3"/>
        <v>0</v>
      </c>
      <c r="AR102" s="19" t="s">
        <v>646</v>
      </c>
      <c r="AT102" s="19" t="s">
        <v>152</v>
      </c>
      <c r="AU102" s="19" t="s">
        <v>81</v>
      </c>
      <c r="AY102" s="19" t="s">
        <v>150</v>
      </c>
      <c r="BE102" s="205">
        <f t="shared" si="4"/>
        <v>0</v>
      </c>
      <c r="BF102" s="205">
        <f t="shared" si="5"/>
        <v>0</v>
      </c>
      <c r="BG102" s="205">
        <f t="shared" si="6"/>
        <v>0</v>
      </c>
      <c r="BH102" s="205">
        <f t="shared" si="7"/>
        <v>0</v>
      </c>
      <c r="BI102" s="205">
        <f t="shared" si="8"/>
        <v>0</v>
      </c>
      <c r="BJ102" s="19" t="s">
        <v>74</v>
      </c>
      <c r="BK102" s="205">
        <f t="shared" si="9"/>
        <v>0</v>
      </c>
      <c r="BL102" s="19" t="s">
        <v>646</v>
      </c>
      <c r="BM102" s="19" t="s">
        <v>1059</v>
      </c>
    </row>
    <row r="103" spans="2:65" s="1" customFormat="1" ht="31.5" customHeight="1" x14ac:dyDescent="0.3">
      <c r="B103" s="36"/>
      <c r="C103" s="194" t="s">
        <v>162</v>
      </c>
      <c r="D103" s="194" t="s">
        <v>152</v>
      </c>
      <c r="E103" s="195" t="s">
        <v>1060</v>
      </c>
      <c r="F103" s="196" t="s">
        <v>1061</v>
      </c>
      <c r="G103" s="197" t="s">
        <v>206</v>
      </c>
      <c r="H103" s="198">
        <v>1</v>
      </c>
      <c r="I103" s="199"/>
      <c r="J103" s="200">
        <f t="shared" si="0"/>
        <v>0</v>
      </c>
      <c r="K103" s="196" t="s">
        <v>19</v>
      </c>
      <c r="L103" s="56"/>
      <c r="M103" s="201" t="s">
        <v>19</v>
      </c>
      <c r="N103" s="202" t="s">
        <v>41</v>
      </c>
      <c r="O103" s="37"/>
      <c r="P103" s="203">
        <f t="shared" si="1"/>
        <v>0</v>
      </c>
      <c r="Q103" s="203">
        <v>0</v>
      </c>
      <c r="R103" s="203">
        <f t="shared" si="2"/>
        <v>0</v>
      </c>
      <c r="S103" s="203">
        <v>0</v>
      </c>
      <c r="T103" s="204">
        <f t="shared" si="3"/>
        <v>0</v>
      </c>
      <c r="AR103" s="19" t="s">
        <v>646</v>
      </c>
      <c r="AT103" s="19" t="s">
        <v>152</v>
      </c>
      <c r="AU103" s="19" t="s">
        <v>81</v>
      </c>
      <c r="AY103" s="19" t="s">
        <v>150</v>
      </c>
      <c r="BE103" s="205">
        <f t="shared" si="4"/>
        <v>0</v>
      </c>
      <c r="BF103" s="205">
        <f t="shared" si="5"/>
        <v>0</v>
      </c>
      <c r="BG103" s="205">
        <f t="shared" si="6"/>
        <v>0</v>
      </c>
      <c r="BH103" s="205">
        <f t="shared" si="7"/>
        <v>0</v>
      </c>
      <c r="BI103" s="205">
        <f t="shared" si="8"/>
        <v>0</v>
      </c>
      <c r="BJ103" s="19" t="s">
        <v>74</v>
      </c>
      <c r="BK103" s="205">
        <f t="shared" si="9"/>
        <v>0</v>
      </c>
      <c r="BL103" s="19" t="s">
        <v>646</v>
      </c>
      <c r="BM103" s="19" t="s">
        <v>1062</v>
      </c>
    </row>
    <row r="104" spans="2:65" s="11" customFormat="1" ht="29.85" customHeight="1" x14ac:dyDescent="0.3">
      <c r="B104" s="177"/>
      <c r="C104" s="178"/>
      <c r="D104" s="191" t="s">
        <v>69</v>
      </c>
      <c r="E104" s="192" t="s">
        <v>657</v>
      </c>
      <c r="F104" s="192" t="s">
        <v>658</v>
      </c>
      <c r="G104" s="178"/>
      <c r="H104" s="178"/>
      <c r="I104" s="181"/>
      <c r="J104" s="193">
        <f>BK104</f>
        <v>0</v>
      </c>
      <c r="K104" s="178"/>
      <c r="L104" s="183"/>
      <c r="M104" s="184"/>
      <c r="N104" s="185"/>
      <c r="O104" s="185"/>
      <c r="P104" s="186">
        <f>SUM(P105:P107)</f>
        <v>0</v>
      </c>
      <c r="Q104" s="185"/>
      <c r="R104" s="186">
        <f>SUM(R105:R107)</f>
        <v>0</v>
      </c>
      <c r="S104" s="185"/>
      <c r="T104" s="187">
        <f>SUM(T105:T107)</f>
        <v>0</v>
      </c>
      <c r="AR104" s="188" t="s">
        <v>178</v>
      </c>
      <c r="AT104" s="189" t="s">
        <v>69</v>
      </c>
      <c r="AU104" s="189" t="s">
        <v>74</v>
      </c>
      <c r="AY104" s="188" t="s">
        <v>150</v>
      </c>
      <c r="BK104" s="190">
        <f>SUM(BK105:BK107)</f>
        <v>0</v>
      </c>
    </row>
    <row r="105" spans="2:65" s="1" customFormat="1" ht="22.5" customHeight="1" x14ac:dyDescent="0.3">
      <c r="B105" s="36"/>
      <c r="C105" s="194" t="s">
        <v>187</v>
      </c>
      <c r="D105" s="194" t="s">
        <v>152</v>
      </c>
      <c r="E105" s="195" t="s">
        <v>659</v>
      </c>
      <c r="F105" s="196" t="s">
        <v>1063</v>
      </c>
      <c r="G105" s="197" t="s">
        <v>645</v>
      </c>
      <c r="H105" s="198">
        <v>1</v>
      </c>
      <c r="I105" s="199"/>
      <c r="J105" s="200">
        <f>ROUND(I105*H105,2)</f>
        <v>0</v>
      </c>
      <c r="K105" s="196" t="s">
        <v>19</v>
      </c>
      <c r="L105" s="56"/>
      <c r="M105" s="201" t="s">
        <v>19</v>
      </c>
      <c r="N105" s="202" t="s">
        <v>41</v>
      </c>
      <c r="O105" s="37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AR105" s="19" t="s">
        <v>646</v>
      </c>
      <c r="AT105" s="19" t="s">
        <v>152</v>
      </c>
      <c r="AU105" s="19" t="s">
        <v>81</v>
      </c>
      <c r="AY105" s="19" t="s">
        <v>150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9" t="s">
        <v>74</v>
      </c>
      <c r="BK105" s="205">
        <f>ROUND(I105*H105,2)</f>
        <v>0</v>
      </c>
      <c r="BL105" s="19" t="s">
        <v>646</v>
      </c>
      <c r="BM105" s="19" t="s">
        <v>1064</v>
      </c>
    </row>
    <row r="106" spans="2:65" s="1" customFormat="1" ht="22.5" customHeight="1" x14ac:dyDescent="0.3">
      <c r="B106" s="36"/>
      <c r="C106" s="194" t="s">
        <v>191</v>
      </c>
      <c r="D106" s="194" t="s">
        <v>152</v>
      </c>
      <c r="E106" s="195" t="s">
        <v>662</v>
      </c>
      <c r="F106" s="196" t="s">
        <v>1065</v>
      </c>
      <c r="G106" s="197" t="s">
        <v>206</v>
      </c>
      <c r="H106" s="198">
        <v>1</v>
      </c>
      <c r="I106" s="199"/>
      <c r="J106" s="200">
        <f>ROUND(I106*H106,2)</f>
        <v>0</v>
      </c>
      <c r="K106" s="196" t="s">
        <v>19</v>
      </c>
      <c r="L106" s="56"/>
      <c r="M106" s="201" t="s">
        <v>19</v>
      </c>
      <c r="N106" s="202" t="s">
        <v>41</v>
      </c>
      <c r="O106" s="37"/>
      <c r="P106" s="203">
        <f>O106*H106</f>
        <v>0</v>
      </c>
      <c r="Q106" s="203">
        <v>0</v>
      </c>
      <c r="R106" s="203">
        <f>Q106*H106</f>
        <v>0</v>
      </c>
      <c r="S106" s="203">
        <v>0</v>
      </c>
      <c r="T106" s="204">
        <f>S106*H106</f>
        <v>0</v>
      </c>
      <c r="AR106" s="19" t="s">
        <v>646</v>
      </c>
      <c r="AT106" s="19" t="s">
        <v>152</v>
      </c>
      <c r="AU106" s="19" t="s">
        <v>81</v>
      </c>
      <c r="AY106" s="19" t="s">
        <v>150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9" t="s">
        <v>74</v>
      </c>
      <c r="BK106" s="205">
        <f>ROUND(I106*H106,2)</f>
        <v>0</v>
      </c>
      <c r="BL106" s="19" t="s">
        <v>646</v>
      </c>
      <c r="BM106" s="19" t="s">
        <v>1066</v>
      </c>
    </row>
    <row r="107" spans="2:65" s="1" customFormat="1" ht="22.5" customHeight="1" x14ac:dyDescent="0.3">
      <c r="B107" s="36"/>
      <c r="C107" s="194" t="s">
        <v>195</v>
      </c>
      <c r="D107" s="194" t="s">
        <v>152</v>
      </c>
      <c r="E107" s="195" t="s">
        <v>1067</v>
      </c>
      <c r="F107" s="196" t="s">
        <v>1068</v>
      </c>
      <c r="G107" s="197" t="s">
        <v>206</v>
      </c>
      <c r="H107" s="198">
        <v>1</v>
      </c>
      <c r="I107" s="199"/>
      <c r="J107" s="200">
        <f>ROUND(I107*H107,2)</f>
        <v>0</v>
      </c>
      <c r="K107" s="196" t="s">
        <v>19</v>
      </c>
      <c r="L107" s="56"/>
      <c r="M107" s="201" t="s">
        <v>19</v>
      </c>
      <c r="N107" s="202" t="s">
        <v>41</v>
      </c>
      <c r="O107" s="37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9" t="s">
        <v>646</v>
      </c>
      <c r="AT107" s="19" t="s">
        <v>152</v>
      </c>
      <c r="AU107" s="19" t="s">
        <v>81</v>
      </c>
      <c r="AY107" s="19" t="s">
        <v>150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9" t="s">
        <v>74</v>
      </c>
      <c r="BK107" s="205">
        <f>ROUND(I107*H107,2)</f>
        <v>0</v>
      </c>
      <c r="BL107" s="19" t="s">
        <v>646</v>
      </c>
      <c r="BM107" s="19" t="s">
        <v>1069</v>
      </c>
    </row>
    <row r="108" spans="2:65" s="11" customFormat="1" ht="29.85" customHeight="1" x14ac:dyDescent="0.3">
      <c r="B108" s="177"/>
      <c r="C108" s="178"/>
      <c r="D108" s="191" t="s">
        <v>69</v>
      </c>
      <c r="E108" s="192" t="s">
        <v>668</v>
      </c>
      <c r="F108" s="192" t="s">
        <v>669</v>
      </c>
      <c r="G108" s="178"/>
      <c r="H108" s="178"/>
      <c r="I108" s="181"/>
      <c r="J108" s="193">
        <f>BK108</f>
        <v>0</v>
      </c>
      <c r="K108" s="178"/>
      <c r="L108" s="183"/>
      <c r="M108" s="184"/>
      <c r="N108" s="185"/>
      <c r="O108" s="185"/>
      <c r="P108" s="186">
        <f>SUM(P109:P112)</f>
        <v>0</v>
      </c>
      <c r="Q108" s="185"/>
      <c r="R108" s="186">
        <f>SUM(R109:R112)</f>
        <v>0</v>
      </c>
      <c r="S108" s="185"/>
      <c r="T108" s="187">
        <f>SUM(T109:T112)</f>
        <v>0</v>
      </c>
      <c r="AR108" s="188" t="s">
        <v>178</v>
      </c>
      <c r="AT108" s="189" t="s">
        <v>69</v>
      </c>
      <c r="AU108" s="189" t="s">
        <v>74</v>
      </c>
      <c r="AY108" s="188" t="s">
        <v>150</v>
      </c>
      <c r="BK108" s="190">
        <f>SUM(BK109:BK112)</f>
        <v>0</v>
      </c>
    </row>
    <row r="109" spans="2:65" s="1" customFormat="1" ht="22.5" customHeight="1" x14ac:dyDescent="0.3">
      <c r="B109" s="36"/>
      <c r="C109" s="194" t="s">
        <v>199</v>
      </c>
      <c r="D109" s="194" t="s">
        <v>152</v>
      </c>
      <c r="E109" s="195" t="s">
        <v>670</v>
      </c>
      <c r="F109" s="196" t="s">
        <v>671</v>
      </c>
      <c r="G109" s="197" t="s">
        <v>645</v>
      </c>
      <c r="H109" s="198">
        <v>1</v>
      </c>
      <c r="I109" s="199"/>
      <c r="J109" s="200">
        <f>ROUND(I109*H109,2)</f>
        <v>0</v>
      </c>
      <c r="K109" s="196" t="s">
        <v>19</v>
      </c>
      <c r="L109" s="56"/>
      <c r="M109" s="201" t="s">
        <v>19</v>
      </c>
      <c r="N109" s="202" t="s">
        <v>41</v>
      </c>
      <c r="O109" s="37"/>
      <c r="P109" s="203">
        <f>O109*H109</f>
        <v>0</v>
      </c>
      <c r="Q109" s="203">
        <v>0</v>
      </c>
      <c r="R109" s="203">
        <f>Q109*H109</f>
        <v>0</v>
      </c>
      <c r="S109" s="203">
        <v>0</v>
      </c>
      <c r="T109" s="204">
        <f>S109*H109</f>
        <v>0</v>
      </c>
      <c r="AR109" s="19" t="s">
        <v>646</v>
      </c>
      <c r="AT109" s="19" t="s">
        <v>152</v>
      </c>
      <c r="AU109" s="19" t="s">
        <v>81</v>
      </c>
      <c r="AY109" s="19" t="s">
        <v>150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19" t="s">
        <v>74</v>
      </c>
      <c r="BK109" s="205">
        <f>ROUND(I109*H109,2)</f>
        <v>0</v>
      </c>
      <c r="BL109" s="19" t="s">
        <v>646</v>
      </c>
      <c r="BM109" s="19" t="s">
        <v>1070</v>
      </c>
    </row>
    <row r="110" spans="2:65" s="1" customFormat="1" ht="44.25" customHeight="1" x14ac:dyDescent="0.3">
      <c r="B110" s="36"/>
      <c r="C110" s="194" t="s">
        <v>203</v>
      </c>
      <c r="D110" s="194" t="s">
        <v>152</v>
      </c>
      <c r="E110" s="195" t="s">
        <v>673</v>
      </c>
      <c r="F110" s="196" t="s">
        <v>674</v>
      </c>
      <c r="G110" s="197" t="s">
        <v>645</v>
      </c>
      <c r="H110" s="198">
        <v>1</v>
      </c>
      <c r="I110" s="199"/>
      <c r="J110" s="200">
        <f>ROUND(I110*H110,2)</f>
        <v>0</v>
      </c>
      <c r="K110" s="196" t="s">
        <v>19</v>
      </c>
      <c r="L110" s="56"/>
      <c r="M110" s="201" t="s">
        <v>19</v>
      </c>
      <c r="N110" s="202" t="s">
        <v>41</v>
      </c>
      <c r="O110" s="37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9" t="s">
        <v>646</v>
      </c>
      <c r="AT110" s="19" t="s">
        <v>152</v>
      </c>
      <c r="AU110" s="19" t="s">
        <v>81</v>
      </c>
      <c r="AY110" s="19" t="s">
        <v>150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9" t="s">
        <v>74</v>
      </c>
      <c r="BK110" s="205">
        <f>ROUND(I110*H110,2)</f>
        <v>0</v>
      </c>
      <c r="BL110" s="19" t="s">
        <v>646</v>
      </c>
      <c r="BM110" s="19" t="s">
        <v>1071</v>
      </c>
    </row>
    <row r="111" spans="2:65" s="1" customFormat="1" ht="22.5" customHeight="1" x14ac:dyDescent="0.3">
      <c r="B111" s="36"/>
      <c r="C111" s="194" t="s">
        <v>213</v>
      </c>
      <c r="D111" s="194" t="s">
        <v>152</v>
      </c>
      <c r="E111" s="195" t="s">
        <v>676</v>
      </c>
      <c r="F111" s="196" t="s">
        <v>677</v>
      </c>
      <c r="G111" s="197" t="s">
        <v>645</v>
      </c>
      <c r="H111" s="198">
        <v>1</v>
      </c>
      <c r="I111" s="199"/>
      <c r="J111" s="200">
        <f>ROUND(I111*H111,2)</f>
        <v>0</v>
      </c>
      <c r="K111" s="196" t="s">
        <v>19</v>
      </c>
      <c r="L111" s="56"/>
      <c r="M111" s="201" t="s">
        <v>19</v>
      </c>
      <c r="N111" s="202" t="s">
        <v>41</v>
      </c>
      <c r="O111" s="37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AR111" s="19" t="s">
        <v>646</v>
      </c>
      <c r="AT111" s="19" t="s">
        <v>152</v>
      </c>
      <c r="AU111" s="19" t="s">
        <v>81</v>
      </c>
      <c r="AY111" s="19" t="s">
        <v>150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9" t="s">
        <v>74</v>
      </c>
      <c r="BK111" s="205">
        <f>ROUND(I111*H111,2)</f>
        <v>0</v>
      </c>
      <c r="BL111" s="19" t="s">
        <v>646</v>
      </c>
      <c r="BM111" s="19" t="s">
        <v>1072</v>
      </c>
    </row>
    <row r="112" spans="2:65" s="1" customFormat="1" ht="22.5" customHeight="1" x14ac:dyDescent="0.3">
      <c r="B112" s="36"/>
      <c r="C112" s="194" t="s">
        <v>221</v>
      </c>
      <c r="D112" s="194" t="s">
        <v>152</v>
      </c>
      <c r="E112" s="195" t="s">
        <v>679</v>
      </c>
      <c r="F112" s="196" t="s">
        <v>680</v>
      </c>
      <c r="G112" s="197" t="s">
        <v>645</v>
      </c>
      <c r="H112" s="198">
        <v>1</v>
      </c>
      <c r="I112" s="199"/>
      <c r="J112" s="200">
        <f>ROUND(I112*H112,2)</f>
        <v>0</v>
      </c>
      <c r="K112" s="196" t="s">
        <v>19</v>
      </c>
      <c r="L112" s="56"/>
      <c r="M112" s="201" t="s">
        <v>19</v>
      </c>
      <c r="N112" s="202" t="s">
        <v>41</v>
      </c>
      <c r="O112" s="37"/>
      <c r="P112" s="203">
        <f>O112*H112</f>
        <v>0</v>
      </c>
      <c r="Q112" s="203">
        <v>0</v>
      </c>
      <c r="R112" s="203">
        <f>Q112*H112</f>
        <v>0</v>
      </c>
      <c r="S112" s="203">
        <v>0</v>
      </c>
      <c r="T112" s="204">
        <f>S112*H112</f>
        <v>0</v>
      </c>
      <c r="AR112" s="19" t="s">
        <v>646</v>
      </c>
      <c r="AT112" s="19" t="s">
        <v>152</v>
      </c>
      <c r="AU112" s="19" t="s">
        <v>81</v>
      </c>
      <c r="AY112" s="19" t="s">
        <v>150</v>
      </c>
      <c r="BE112" s="205">
        <f>IF(N112="základní",J112,0)</f>
        <v>0</v>
      </c>
      <c r="BF112" s="205">
        <f>IF(N112="snížená",J112,0)</f>
        <v>0</v>
      </c>
      <c r="BG112" s="205">
        <f>IF(N112="zákl. přenesená",J112,0)</f>
        <v>0</v>
      </c>
      <c r="BH112" s="205">
        <f>IF(N112="sníž. přenesená",J112,0)</f>
        <v>0</v>
      </c>
      <c r="BI112" s="205">
        <f>IF(N112="nulová",J112,0)</f>
        <v>0</v>
      </c>
      <c r="BJ112" s="19" t="s">
        <v>74</v>
      </c>
      <c r="BK112" s="205">
        <f>ROUND(I112*H112,2)</f>
        <v>0</v>
      </c>
      <c r="BL112" s="19" t="s">
        <v>646</v>
      </c>
      <c r="BM112" s="19" t="s">
        <v>1073</v>
      </c>
    </row>
    <row r="113" spans="2:65" s="11" customFormat="1" ht="29.85" customHeight="1" x14ac:dyDescent="0.3">
      <c r="B113" s="177"/>
      <c r="C113" s="178"/>
      <c r="D113" s="191" t="s">
        <v>69</v>
      </c>
      <c r="E113" s="192" t="s">
        <v>682</v>
      </c>
      <c r="F113" s="192" t="s">
        <v>683</v>
      </c>
      <c r="G113" s="178"/>
      <c r="H113" s="178"/>
      <c r="I113" s="181"/>
      <c r="J113" s="193">
        <f>BK113</f>
        <v>0</v>
      </c>
      <c r="K113" s="178"/>
      <c r="L113" s="183"/>
      <c r="M113" s="184"/>
      <c r="N113" s="185"/>
      <c r="O113" s="185"/>
      <c r="P113" s="186">
        <f>P114</f>
        <v>0</v>
      </c>
      <c r="Q113" s="185"/>
      <c r="R113" s="186">
        <f>R114</f>
        <v>0</v>
      </c>
      <c r="S113" s="185"/>
      <c r="T113" s="187">
        <f>T114</f>
        <v>0</v>
      </c>
      <c r="AR113" s="188" t="s">
        <v>178</v>
      </c>
      <c r="AT113" s="189" t="s">
        <v>69</v>
      </c>
      <c r="AU113" s="189" t="s">
        <v>74</v>
      </c>
      <c r="AY113" s="188" t="s">
        <v>150</v>
      </c>
      <c r="BK113" s="190">
        <f>BK114</f>
        <v>0</v>
      </c>
    </row>
    <row r="114" spans="2:65" s="1" customFormat="1" ht="22.5" customHeight="1" x14ac:dyDescent="0.3">
      <c r="B114" s="36"/>
      <c r="C114" s="194" t="s">
        <v>234</v>
      </c>
      <c r="D114" s="194" t="s">
        <v>152</v>
      </c>
      <c r="E114" s="195" t="s">
        <v>684</v>
      </c>
      <c r="F114" s="196" t="s">
        <v>685</v>
      </c>
      <c r="G114" s="197" t="s">
        <v>645</v>
      </c>
      <c r="H114" s="198">
        <v>1</v>
      </c>
      <c r="I114" s="199"/>
      <c r="J114" s="200">
        <f>ROUND(I114*H114,2)</f>
        <v>0</v>
      </c>
      <c r="K114" s="196" t="s">
        <v>19</v>
      </c>
      <c r="L114" s="56"/>
      <c r="M114" s="201" t="s">
        <v>19</v>
      </c>
      <c r="N114" s="202" t="s">
        <v>41</v>
      </c>
      <c r="O114" s="37"/>
      <c r="P114" s="203">
        <f>O114*H114</f>
        <v>0</v>
      </c>
      <c r="Q114" s="203">
        <v>0</v>
      </c>
      <c r="R114" s="203">
        <f>Q114*H114</f>
        <v>0</v>
      </c>
      <c r="S114" s="203">
        <v>0</v>
      </c>
      <c r="T114" s="204">
        <f>S114*H114</f>
        <v>0</v>
      </c>
      <c r="AR114" s="19" t="s">
        <v>646</v>
      </c>
      <c r="AT114" s="19" t="s">
        <v>152</v>
      </c>
      <c r="AU114" s="19" t="s">
        <v>81</v>
      </c>
      <c r="AY114" s="19" t="s">
        <v>150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19" t="s">
        <v>74</v>
      </c>
      <c r="BK114" s="205">
        <f>ROUND(I114*H114,2)</f>
        <v>0</v>
      </c>
      <c r="BL114" s="19" t="s">
        <v>646</v>
      </c>
      <c r="BM114" s="19" t="s">
        <v>1074</v>
      </c>
    </row>
    <row r="115" spans="2:65" s="11" customFormat="1" ht="29.85" customHeight="1" x14ac:dyDescent="0.3">
      <c r="B115" s="177"/>
      <c r="C115" s="178"/>
      <c r="D115" s="191" t="s">
        <v>69</v>
      </c>
      <c r="E115" s="192" t="s">
        <v>687</v>
      </c>
      <c r="F115" s="192" t="s">
        <v>688</v>
      </c>
      <c r="G115" s="178"/>
      <c r="H115" s="178"/>
      <c r="I115" s="181"/>
      <c r="J115" s="193">
        <f>BK115</f>
        <v>0</v>
      </c>
      <c r="K115" s="178"/>
      <c r="L115" s="183"/>
      <c r="M115" s="184"/>
      <c r="N115" s="185"/>
      <c r="O115" s="185"/>
      <c r="P115" s="186">
        <f>SUM(P116:P117)</f>
        <v>0</v>
      </c>
      <c r="Q115" s="185"/>
      <c r="R115" s="186">
        <f>SUM(R116:R117)</f>
        <v>0</v>
      </c>
      <c r="S115" s="185"/>
      <c r="T115" s="187">
        <f>SUM(T116:T117)</f>
        <v>0</v>
      </c>
      <c r="AR115" s="188" t="s">
        <v>178</v>
      </c>
      <c r="AT115" s="189" t="s">
        <v>69</v>
      </c>
      <c r="AU115" s="189" t="s">
        <v>74</v>
      </c>
      <c r="AY115" s="188" t="s">
        <v>150</v>
      </c>
      <c r="BK115" s="190">
        <f>SUM(BK116:BK117)</f>
        <v>0</v>
      </c>
    </row>
    <row r="116" spans="2:65" s="1" customFormat="1" ht="22.5" customHeight="1" x14ac:dyDescent="0.3">
      <c r="B116" s="36"/>
      <c r="C116" s="194" t="s">
        <v>8</v>
      </c>
      <c r="D116" s="194" t="s">
        <v>152</v>
      </c>
      <c r="E116" s="195" t="s">
        <v>689</v>
      </c>
      <c r="F116" s="196" t="s">
        <v>690</v>
      </c>
      <c r="G116" s="197" t="s">
        <v>1075</v>
      </c>
      <c r="H116" s="198">
        <v>1</v>
      </c>
      <c r="I116" s="199"/>
      <c r="J116" s="200">
        <f>ROUND(I116*H116,2)</f>
        <v>0</v>
      </c>
      <c r="K116" s="196" t="s">
        <v>19</v>
      </c>
      <c r="L116" s="56"/>
      <c r="M116" s="201" t="s">
        <v>19</v>
      </c>
      <c r="N116" s="202" t="s">
        <v>41</v>
      </c>
      <c r="O116" s="37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AR116" s="19" t="s">
        <v>646</v>
      </c>
      <c r="AT116" s="19" t="s">
        <v>152</v>
      </c>
      <c r="AU116" s="19" t="s">
        <v>81</v>
      </c>
      <c r="AY116" s="19" t="s">
        <v>150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9" t="s">
        <v>74</v>
      </c>
      <c r="BK116" s="205">
        <f>ROUND(I116*H116,2)</f>
        <v>0</v>
      </c>
      <c r="BL116" s="19" t="s">
        <v>646</v>
      </c>
      <c r="BM116" s="19" t="s">
        <v>1076</v>
      </c>
    </row>
    <row r="117" spans="2:65" s="13" customFormat="1" ht="13.5" x14ac:dyDescent="0.3">
      <c r="B117" s="218"/>
      <c r="C117" s="219"/>
      <c r="D117" s="208" t="s">
        <v>159</v>
      </c>
      <c r="E117" s="220" t="s">
        <v>19</v>
      </c>
      <c r="F117" s="221" t="s">
        <v>74</v>
      </c>
      <c r="G117" s="219"/>
      <c r="H117" s="222">
        <v>1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159</v>
      </c>
      <c r="AU117" s="228" t="s">
        <v>81</v>
      </c>
      <c r="AV117" s="13" t="s">
        <v>81</v>
      </c>
      <c r="AW117" s="13" t="s">
        <v>34</v>
      </c>
      <c r="AX117" s="13" t="s">
        <v>74</v>
      </c>
      <c r="AY117" s="228" t="s">
        <v>150</v>
      </c>
    </row>
    <row r="118" spans="2:65" s="11" customFormat="1" ht="29.85" customHeight="1" x14ac:dyDescent="0.3">
      <c r="B118" s="177"/>
      <c r="C118" s="178"/>
      <c r="D118" s="191" t="s">
        <v>69</v>
      </c>
      <c r="E118" s="192" t="s">
        <v>692</v>
      </c>
      <c r="F118" s="192" t="s">
        <v>693</v>
      </c>
      <c r="G118" s="178"/>
      <c r="H118" s="178"/>
      <c r="I118" s="181"/>
      <c r="J118" s="193">
        <f>BK118</f>
        <v>0</v>
      </c>
      <c r="K118" s="178"/>
      <c r="L118" s="183"/>
      <c r="M118" s="184"/>
      <c r="N118" s="185"/>
      <c r="O118" s="185"/>
      <c r="P118" s="186">
        <f>P119</f>
        <v>0</v>
      </c>
      <c r="Q118" s="185"/>
      <c r="R118" s="186">
        <f>R119</f>
        <v>0</v>
      </c>
      <c r="S118" s="185"/>
      <c r="T118" s="187">
        <f>T119</f>
        <v>0</v>
      </c>
      <c r="AR118" s="188" t="s">
        <v>178</v>
      </c>
      <c r="AT118" s="189" t="s">
        <v>69</v>
      </c>
      <c r="AU118" s="189" t="s">
        <v>74</v>
      </c>
      <c r="AY118" s="188" t="s">
        <v>150</v>
      </c>
      <c r="BK118" s="190">
        <f>BK119</f>
        <v>0</v>
      </c>
    </row>
    <row r="119" spans="2:65" s="1" customFormat="1" ht="22.5" customHeight="1" x14ac:dyDescent="0.3">
      <c r="B119" s="36"/>
      <c r="C119" s="194" t="s">
        <v>246</v>
      </c>
      <c r="D119" s="194" t="s">
        <v>152</v>
      </c>
      <c r="E119" s="195" t="s">
        <v>1077</v>
      </c>
      <c r="F119" s="196" t="s">
        <v>1078</v>
      </c>
      <c r="G119" s="197" t="s">
        <v>206</v>
      </c>
      <c r="H119" s="198">
        <v>1</v>
      </c>
      <c r="I119" s="199"/>
      <c r="J119" s="200">
        <f>ROUND(I119*H119,2)</f>
        <v>0</v>
      </c>
      <c r="K119" s="196" t="s">
        <v>19</v>
      </c>
      <c r="L119" s="56"/>
      <c r="M119" s="201" t="s">
        <v>19</v>
      </c>
      <c r="N119" s="273" t="s">
        <v>41</v>
      </c>
      <c r="O119" s="274"/>
      <c r="P119" s="275">
        <f>O119*H119</f>
        <v>0</v>
      </c>
      <c r="Q119" s="275">
        <v>0</v>
      </c>
      <c r="R119" s="275">
        <f>Q119*H119</f>
        <v>0</v>
      </c>
      <c r="S119" s="275">
        <v>0</v>
      </c>
      <c r="T119" s="276">
        <f>S119*H119</f>
        <v>0</v>
      </c>
      <c r="AR119" s="19" t="s">
        <v>646</v>
      </c>
      <c r="AT119" s="19" t="s">
        <v>152</v>
      </c>
      <c r="AU119" s="19" t="s">
        <v>81</v>
      </c>
      <c r="AY119" s="19" t="s">
        <v>150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9" t="s">
        <v>74</v>
      </c>
      <c r="BK119" s="205">
        <f>ROUND(I119*H119,2)</f>
        <v>0</v>
      </c>
      <c r="BL119" s="19" t="s">
        <v>646</v>
      </c>
      <c r="BM119" s="19" t="s">
        <v>1079</v>
      </c>
    </row>
    <row r="120" spans="2:65" s="1" customFormat="1" ht="6.95" customHeight="1" x14ac:dyDescent="0.3">
      <c r="B120" s="51"/>
      <c r="C120" s="52"/>
      <c r="D120" s="52"/>
      <c r="E120" s="52"/>
      <c r="F120" s="52"/>
      <c r="G120" s="52"/>
      <c r="H120" s="52"/>
      <c r="I120" s="138"/>
      <c r="J120" s="52"/>
      <c r="K120" s="52"/>
      <c r="L120" s="56"/>
    </row>
  </sheetData>
  <sheetProtection algorithmName="SHA-512" hashValue="lFh4vfLQe85+9G2jaStoXIVCMV9nIehx8xsiwCHWBNJ0maJUlDvD6/ii09MNXACXlu8LJURxMDOkxQ3Sxn7PlA==" saltValue="gn815Ui/TaBBY0GJkAAVUQ==" spinCount="100000" sheet="1" objects="1" scenarios="1" formatColumns="0" formatRows="0" sort="0" autoFilter="0"/>
  <autoFilter ref="C94:K94"/>
  <mergeCells count="15">
    <mergeCell ref="E85:H85"/>
    <mergeCell ref="E83:H83"/>
    <mergeCell ref="E87:H87"/>
    <mergeCell ref="G1:H1"/>
    <mergeCell ref="L2:V2"/>
    <mergeCell ref="E49:H49"/>
    <mergeCell ref="E53:H53"/>
    <mergeCell ref="E51:H51"/>
    <mergeCell ref="E55:H55"/>
    <mergeCell ref="E81:H81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9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6"/>
  <sheetViews>
    <sheetView showGridLines="0" zoomScaleNormal="100" workbookViewId="0"/>
  </sheetViews>
  <sheetFormatPr defaultRowHeight="13.5" x14ac:dyDescent="0.3"/>
  <cols>
    <col min="1" max="1" width="8.33203125" style="339" customWidth="1"/>
    <col min="2" max="2" width="1.6640625" style="339" customWidth="1"/>
    <col min="3" max="4" width="5" style="339" customWidth="1"/>
    <col min="5" max="5" width="11.6640625" style="339" customWidth="1"/>
    <col min="6" max="6" width="9.1640625" style="339" customWidth="1"/>
    <col min="7" max="7" width="5" style="339" customWidth="1"/>
    <col min="8" max="8" width="77.83203125" style="339" customWidth="1"/>
    <col min="9" max="10" width="20" style="339" customWidth="1"/>
    <col min="11" max="11" width="1.6640625" style="339" customWidth="1"/>
    <col min="12" max="256" width="9.33203125" style="339"/>
    <col min="257" max="257" width="8.33203125" style="339" customWidth="1"/>
    <col min="258" max="258" width="1.6640625" style="339" customWidth="1"/>
    <col min="259" max="260" width="5" style="339" customWidth="1"/>
    <col min="261" max="261" width="11.6640625" style="339" customWidth="1"/>
    <col min="262" max="262" width="9.1640625" style="339" customWidth="1"/>
    <col min="263" max="263" width="5" style="339" customWidth="1"/>
    <col min="264" max="264" width="77.83203125" style="339" customWidth="1"/>
    <col min="265" max="266" width="20" style="339" customWidth="1"/>
    <col min="267" max="267" width="1.6640625" style="339" customWidth="1"/>
    <col min="268" max="512" width="9.33203125" style="339"/>
    <col min="513" max="513" width="8.33203125" style="339" customWidth="1"/>
    <col min="514" max="514" width="1.6640625" style="339" customWidth="1"/>
    <col min="515" max="516" width="5" style="339" customWidth="1"/>
    <col min="517" max="517" width="11.6640625" style="339" customWidth="1"/>
    <col min="518" max="518" width="9.1640625" style="339" customWidth="1"/>
    <col min="519" max="519" width="5" style="339" customWidth="1"/>
    <col min="520" max="520" width="77.83203125" style="339" customWidth="1"/>
    <col min="521" max="522" width="20" style="339" customWidth="1"/>
    <col min="523" max="523" width="1.6640625" style="339" customWidth="1"/>
    <col min="524" max="768" width="9.33203125" style="339"/>
    <col min="769" max="769" width="8.33203125" style="339" customWidth="1"/>
    <col min="770" max="770" width="1.6640625" style="339" customWidth="1"/>
    <col min="771" max="772" width="5" style="339" customWidth="1"/>
    <col min="773" max="773" width="11.6640625" style="339" customWidth="1"/>
    <col min="774" max="774" width="9.1640625" style="339" customWidth="1"/>
    <col min="775" max="775" width="5" style="339" customWidth="1"/>
    <col min="776" max="776" width="77.83203125" style="339" customWidth="1"/>
    <col min="777" max="778" width="20" style="339" customWidth="1"/>
    <col min="779" max="779" width="1.6640625" style="339" customWidth="1"/>
    <col min="780" max="1024" width="9.33203125" style="339"/>
    <col min="1025" max="1025" width="8.33203125" style="339" customWidth="1"/>
    <col min="1026" max="1026" width="1.6640625" style="339" customWidth="1"/>
    <col min="1027" max="1028" width="5" style="339" customWidth="1"/>
    <col min="1029" max="1029" width="11.6640625" style="339" customWidth="1"/>
    <col min="1030" max="1030" width="9.1640625" style="339" customWidth="1"/>
    <col min="1031" max="1031" width="5" style="339" customWidth="1"/>
    <col min="1032" max="1032" width="77.83203125" style="339" customWidth="1"/>
    <col min="1033" max="1034" width="20" style="339" customWidth="1"/>
    <col min="1035" max="1035" width="1.6640625" style="339" customWidth="1"/>
    <col min="1036" max="1280" width="9.33203125" style="339"/>
    <col min="1281" max="1281" width="8.33203125" style="339" customWidth="1"/>
    <col min="1282" max="1282" width="1.6640625" style="339" customWidth="1"/>
    <col min="1283" max="1284" width="5" style="339" customWidth="1"/>
    <col min="1285" max="1285" width="11.6640625" style="339" customWidth="1"/>
    <col min="1286" max="1286" width="9.1640625" style="339" customWidth="1"/>
    <col min="1287" max="1287" width="5" style="339" customWidth="1"/>
    <col min="1288" max="1288" width="77.83203125" style="339" customWidth="1"/>
    <col min="1289" max="1290" width="20" style="339" customWidth="1"/>
    <col min="1291" max="1291" width="1.6640625" style="339" customWidth="1"/>
    <col min="1292" max="1536" width="9.33203125" style="339"/>
    <col min="1537" max="1537" width="8.33203125" style="339" customWidth="1"/>
    <col min="1538" max="1538" width="1.6640625" style="339" customWidth="1"/>
    <col min="1539" max="1540" width="5" style="339" customWidth="1"/>
    <col min="1541" max="1541" width="11.6640625" style="339" customWidth="1"/>
    <col min="1542" max="1542" width="9.1640625" style="339" customWidth="1"/>
    <col min="1543" max="1543" width="5" style="339" customWidth="1"/>
    <col min="1544" max="1544" width="77.83203125" style="339" customWidth="1"/>
    <col min="1545" max="1546" width="20" style="339" customWidth="1"/>
    <col min="1547" max="1547" width="1.6640625" style="339" customWidth="1"/>
    <col min="1548" max="1792" width="9.33203125" style="339"/>
    <col min="1793" max="1793" width="8.33203125" style="339" customWidth="1"/>
    <col min="1794" max="1794" width="1.6640625" style="339" customWidth="1"/>
    <col min="1795" max="1796" width="5" style="339" customWidth="1"/>
    <col min="1797" max="1797" width="11.6640625" style="339" customWidth="1"/>
    <col min="1798" max="1798" width="9.1640625" style="339" customWidth="1"/>
    <col min="1799" max="1799" width="5" style="339" customWidth="1"/>
    <col min="1800" max="1800" width="77.83203125" style="339" customWidth="1"/>
    <col min="1801" max="1802" width="20" style="339" customWidth="1"/>
    <col min="1803" max="1803" width="1.6640625" style="339" customWidth="1"/>
    <col min="1804" max="2048" width="9.33203125" style="339"/>
    <col min="2049" max="2049" width="8.33203125" style="339" customWidth="1"/>
    <col min="2050" max="2050" width="1.6640625" style="339" customWidth="1"/>
    <col min="2051" max="2052" width="5" style="339" customWidth="1"/>
    <col min="2053" max="2053" width="11.6640625" style="339" customWidth="1"/>
    <col min="2054" max="2054" width="9.1640625" style="339" customWidth="1"/>
    <col min="2055" max="2055" width="5" style="339" customWidth="1"/>
    <col min="2056" max="2056" width="77.83203125" style="339" customWidth="1"/>
    <col min="2057" max="2058" width="20" style="339" customWidth="1"/>
    <col min="2059" max="2059" width="1.6640625" style="339" customWidth="1"/>
    <col min="2060" max="2304" width="9.33203125" style="339"/>
    <col min="2305" max="2305" width="8.33203125" style="339" customWidth="1"/>
    <col min="2306" max="2306" width="1.6640625" style="339" customWidth="1"/>
    <col min="2307" max="2308" width="5" style="339" customWidth="1"/>
    <col min="2309" max="2309" width="11.6640625" style="339" customWidth="1"/>
    <col min="2310" max="2310" width="9.1640625" style="339" customWidth="1"/>
    <col min="2311" max="2311" width="5" style="339" customWidth="1"/>
    <col min="2312" max="2312" width="77.83203125" style="339" customWidth="1"/>
    <col min="2313" max="2314" width="20" style="339" customWidth="1"/>
    <col min="2315" max="2315" width="1.6640625" style="339" customWidth="1"/>
    <col min="2316" max="2560" width="9.33203125" style="339"/>
    <col min="2561" max="2561" width="8.33203125" style="339" customWidth="1"/>
    <col min="2562" max="2562" width="1.6640625" style="339" customWidth="1"/>
    <col min="2563" max="2564" width="5" style="339" customWidth="1"/>
    <col min="2565" max="2565" width="11.6640625" style="339" customWidth="1"/>
    <col min="2566" max="2566" width="9.1640625" style="339" customWidth="1"/>
    <col min="2567" max="2567" width="5" style="339" customWidth="1"/>
    <col min="2568" max="2568" width="77.83203125" style="339" customWidth="1"/>
    <col min="2569" max="2570" width="20" style="339" customWidth="1"/>
    <col min="2571" max="2571" width="1.6640625" style="339" customWidth="1"/>
    <col min="2572" max="2816" width="9.33203125" style="339"/>
    <col min="2817" max="2817" width="8.33203125" style="339" customWidth="1"/>
    <col min="2818" max="2818" width="1.6640625" style="339" customWidth="1"/>
    <col min="2819" max="2820" width="5" style="339" customWidth="1"/>
    <col min="2821" max="2821" width="11.6640625" style="339" customWidth="1"/>
    <col min="2822" max="2822" width="9.1640625" style="339" customWidth="1"/>
    <col min="2823" max="2823" width="5" style="339" customWidth="1"/>
    <col min="2824" max="2824" width="77.83203125" style="339" customWidth="1"/>
    <col min="2825" max="2826" width="20" style="339" customWidth="1"/>
    <col min="2827" max="2827" width="1.6640625" style="339" customWidth="1"/>
    <col min="2828" max="3072" width="9.33203125" style="339"/>
    <col min="3073" max="3073" width="8.33203125" style="339" customWidth="1"/>
    <col min="3074" max="3074" width="1.6640625" style="339" customWidth="1"/>
    <col min="3075" max="3076" width="5" style="339" customWidth="1"/>
    <col min="3077" max="3077" width="11.6640625" style="339" customWidth="1"/>
    <col min="3078" max="3078" width="9.1640625" style="339" customWidth="1"/>
    <col min="3079" max="3079" width="5" style="339" customWidth="1"/>
    <col min="3080" max="3080" width="77.83203125" style="339" customWidth="1"/>
    <col min="3081" max="3082" width="20" style="339" customWidth="1"/>
    <col min="3083" max="3083" width="1.6640625" style="339" customWidth="1"/>
    <col min="3084" max="3328" width="9.33203125" style="339"/>
    <col min="3329" max="3329" width="8.33203125" style="339" customWidth="1"/>
    <col min="3330" max="3330" width="1.6640625" style="339" customWidth="1"/>
    <col min="3331" max="3332" width="5" style="339" customWidth="1"/>
    <col min="3333" max="3333" width="11.6640625" style="339" customWidth="1"/>
    <col min="3334" max="3334" width="9.1640625" style="339" customWidth="1"/>
    <col min="3335" max="3335" width="5" style="339" customWidth="1"/>
    <col min="3336" max="3336" width="77.83203125" style="339" customWidth="1"/>
    <col min="3337" max="3338" width="20" style="339" customWidth="1"/>
    <col min="3339" max="3339" width="1.6640625" style="339" customWidth="1"/>
    <col min="3340" max="3584" width="9.33203125" style="339"/>
    <col min="3585" max="3585" width="8.33203125" style="339" customWidth="1"/>
    <col min="3586" max="3586" width="1.6640625" style="339" customWidth="1"/>
    <col min="3587" max="3588" width="5" style="339" customWidth="1"/>
    <col min="3589" max="3589" width="11.6640625" style="339" customWidth="1"/>
    <col min="3590" max="3590" width="9.1640625" style="339" customWidth="1"/>
    <col min="3591" max="3591" width="5" style="339" customWidth="1"/>
    <col min="3592" max="3592" width="77.83203125" style="339" customWidth="1"/>
    <col min="3593" max="3594" width="20" style="339" customWidth="1"/>
    <col min="3595" max="3595" width="1.6640625" style="339" customWidth="1"/>
    <col min="3596" max="3840" width="9.33203125" style="339"/>
    <col min="3841" max="3841" width="8.33203125" style="339" customWidth="1"/>
    <col min="3842" max="3842" width="1.6640625" style="339" customWidth="1"/>
    <col min="3843" max="3844" width="5" style="339" customWidth="1"/>
    <col min="3845" max="3845" width="11.6640625" style="339" customWidth="1"/>
    <col min="3846" max="3846" width="9.1640625" style="339" customWidth="1"/>
    <col min="3847" max="3847" width="5" style="339" customWidth="1"/>
    <col min="3848" max="3848" width="77.83203125" style="339" customWidth="1"/>
    <col min="3849" max="3850" width="20" style="339" customWidth="1"/>
    <col min="3851" max="3851" width="1.6640625" style="339" customWidth="1"/>
    <col min="3852" max="4096" width="9.33203125" style="339"/>
    <col min="4097" max="4097" width="8.33203125" style="339" customWidth="1"/>
    <col min="4098" max="4098" width="1.6640625" style="339" customWidth="1"/>
    <col min="4099" max="4100" width="5" style="339" customWidth="1"/>
    <col min="4101" max="4101" width="11.6640625" style="339" customWidth="1"/>
    <col min="4102" max="4102" width="9.1640625" style="339" customWidth="1"/>
    <col min="4103" max="4103" width="5" style="339" customWidth="1"/>
    <col min="4104" max="4104" width="77.83203125" style="339" customWidth="1"/>
    <col min="4105" max="4106" width="20" style="339" customWidth="1"/>
    <col min="4107" max="4107" width="1.6640625" style="339" customWidth="1"/>
    <col min="4108" max="4352" width="9.33203125" style="339"/>
    <col min="4353" max="4353" width="8.33203125" style="339" customWidth="1"/>
    <col min="4354" max="4354" width="1.6640625" style="339" customWidth="1"/>
    <col min="4355" max="4356" width="5" style="339" customWidth="1"/>
    <col min="4357" max="4357" width="11.6640625" style="339" customWidth="1"/>
    <col min="4358" max="4358" width="9.1640625" style="339" customWidth="1"/>
    <col min="4359" max="4359" width="5" style="339" customWidth="1"/>
    <col min="4360" max="4360" width="77.83203125" style="339" customWidth="1"/>
    <col min="4361" max="4362" width="20" style="339" customWidth="1"/>
    <col min="4363" max="4363" width="1.6640625" style="339" customWidth="1"/>
    <col min="4364" max="4608" width="9.33203125" style="339"/>
    <col min="4609" max="4609" width="8.33203125" style="339" customWidth="1"/>
    <col min="4610" max="4610" width="1.6640625" style="339" customWidth="1"/>
    <col min="4611" max="4612" width="5" style="339" customWidth="1"/>
    <col min="4613" max="4613" width="11.6640625" style="339" customWidth="1"/>
    <col min="4614" max="4614" width="9.1640625" style="339" customWidth="1"/>
    <col min="4615" max="4615" width="5" style="339" customWidth="1"/>
    <col min="4616" max="4616" width="77.83203125" style="339" customWidth="1"/>
    <col min="4617" max="4618" width="20" style="339" customWidth="1"/>
    <col min="4619" max="4619" width="1.6640625" style="339" customWidth="1"/>
    <col min="4620" max="4864" width="9.33203125" style="339"/>
    <col min="4865" max="4865" width="8.33203125" style="339" customWidth="1"/>
    <col min="4866" max="4866" width="1.6640625" style="339" customWidth="1"/>
    <col min="4867" max="4868" width="5" style="339" customWidth="1"/>
    <col min="4869" max="4869" width="11.6640625" style="339" customWidth="1"/>
    <col min="4870" max="4870" width="9.1640625" style="339" customWidth="1"/>
    <col min="4871" max="4871" width="5" style="339" customWidth="1"/>
    <col min="4872" max="4872" width="77.83203125" style="339" customWidth="1"/>
    <col min="4873" max="4874" width="20" style="339" customWidth="1"/>
    <col min="4875" max="4875" width="1.6640625" style="339" customWidth="1"/>
    <col min="4876" max="5120" width="9.33203125" style="339"/>
    <col min="5121" max="5121" width="8.33203125" style="339" customWidth="1"/>
    <col min="5122" max="5122" width="1.6640625" style="339" customWidth="1"/>
    <col min="5123" max="5124" width="5" style="339" customWidth="1"/>
    <col min="5125" max="5125" width="11.6640625" style="339" customWidth="1"/>
    <col min="5126" max="5126" width="9.1640625" style="339" customWidth="1"/>
    <col min="5127" max="5127" width="5" style="339" customWidth="1"/>
    <col min="5128" max="5128" width="77.83203125" style="339" customWidth="1"/>
    <col min="5129" max="5130" width="20" style="339" customWidth="1"/>
    <col min="5131" max="5131" width="1.6640625" style="339" customWidth="1"/>
    <col min="5132" max="5376" width="9.33203125" style="339"/>
    <col min="5377" max="5377" width="8.33203125" style="339" customWidth="1"/>
    <col min="5378" max="5378" width="1.6640625" style="339" customWidth="1"/>
    <col min="5379" max="5380" width="5" style="339" customWidth="1"/>
    <col min="5381" max="5381" width="11.6640625" style="339" customWidth="1"/>
    <col min="5382" max="5382" width="9.1640625" style="339" customWidth="1"/>
    <col min="5383" max="5383" width="5" style="339" customWidth="1"/>
    <col min="5384" max="5384" width="77.83203125" style="339" customWidth="1"/>
    <col min="5385" max="5386" width="20" style="339" customWidth="1"/>
    <col min="5387" max="5387" width="1.6640625" style="339" customWidth="1"/>
    <col min="5388" max="5632" width="9.33203125" style="339"/>
    <col min="5633" max="5633" width="8.33203125" style="339" customWidth="1"/>
    <col min="5634" max="5634" width="1.6640625" style="339" customWidth="1"/>
    <col min="5635" max="5636" width="5" style="339" customWidth="1"/>
    <col min="5637" max="5637" width="11.6640625" style="339" customWidth="1"/>
    <col min="5638" max="5638" width="9.1640625" style="339" customWidth="1"/>
    <col min="5639" max="5639" width="5" style="339" customWidth="1"/>
    <col min="5640" max="5640" width="77.83203125" style="339" customWidth="1"/>
    <col min="5641" max="5642" width="20" style="339" customWidth="1"/>
    <col min="5643" max="5643" width="1.6640625" style="339" customWidth="1"/>
    <col min="5644" max="5888" width="9.33203125" style="339"/>
    <col min="5889" max="5889" width="8.33203125" style="339" customWidth="1"/>
    <col min="5890" max="5890" width="1.6640625" style="339" customWidth="1"/>
    <col min="5891" max="5892" width="5" style="339" customWidth="1"/>
    <col min="5893" max="5893" width="11.6640625" style="339" customWidth="1"/>
    <col min="5894" max="5894" width="9.1640625" style="339" customWidth="1"/>
    <col min="5895" max="5895" width="5" style="339" customWidth="1"/>
    <col min="5896" max="5896" width="77.83203125" style="339" customWidth="1"/>
    <col min="5897" max="5898" width="20" style="339" customWidth="1"/>
    <col min="5899" max="5899" width="1.6640625" style="339" customWidth="1"/>
    <col min="5900" max="6144" width="9.33203125" style="339"/>
    <col min="6145" max="6145" width="8.33203125" style="339" customWidth="1"/>
    <col min="6146" max="6146" width="1.6640625" style="339" customWidth="1"/>
    <col min="6147" max="6148" width="5" style="339" customWidth="1"/>
    <col min="6149" max="6149" width="11.6640625" style="339" customWidth="1"/>
    <col min="6150" max="6150" width="9.1640625" style="339" customWidth="1"/>
    <col min="6151" max="6151" width="5" style="339" customWidth="1"/>
    <col min="6152" max="6152" width="77.83203125" style="339" customWidth="1"/>
    <col min="6153" max="6154" width="20" style="339" customWidth="1"/>
    <col min="6155" max="6155" width="1.6640625" style="339" customWidth="1"/>
    <col min="6156" max="6400" width="9.33203125" style="339"/>
    <col min="6401" max="6401" width="8.33203125" style="339" customWidth="1"/>
    <col min="6402" max="6402" width="1.6640625" style="339" customWidth="1"/>
    <col min="6403" max="6404" width="5" style="339" customWidth="1"/>
    <col min="6405" max="6405" width="11.6640625" style="339" customWidth="1"/>
    <col min="6406" max="6406" width="9.1640625" style="339" customWidth="1"/>
    <col min="6407" max="6407" width="5" style="339" customWidth="1"/>
    <col min="6408" max="6408" width="77.83203125" style="339" customWidth="1"/>
    <col min="6409" max="6410" width="20" style="339" customWidth="1"/>
    <col min="6411" max="6411" width="1.6640625" style="339" customWidth="1"/>
    <col min="6412" max="6656" width="9.33203125" style="339"/>
    <col min="6657" max="6657" width="8.33203125" style="339" customWidth="1"/>
    <col min="6658" max="6658" width="1.6640625" style="339" customWidth="1"/>
    <col min="6659" max="6660" width="5" style="339" customWidth="1"/>
    <col min="6661" max="6661" width="11.6640625" style="339" customWidth="1"/>
    <col min="6662" max="6662" width="9.1640625" style="339" customWidth="1"/>
    <col min="6663" max="6663" width="5" style="339" customWidth="1"/>
    <col min="6664" max="6664" width="77.83203125" style="339" customWidth="1"/>
    <col min="6665" max="6666" width="20" style="339" customWidth="1"/>
    <col min="6667" max="6667" width="1.6640625" style="339" customWidth="1"/>
    <col min="6668" max="6912" width="9.33203125" style="339"/>
    <col min="6913" max="6913" width="8.33203125" style="339" customWidth="1"/>
    <col min="6914" max="6914" width="1.6640625" style="339" customWidth="1"/>
    <col min="6915" max="6916" width="5" style="339" customWidth="1"/>
    <col min="6917" max="6917" width="11.6640625" style="339" customWidth="1"/>
    <col min="6918" max="6918" width="9.1640625" style="339" customWidth="1"/>
    <col min="6919" max="6919" width="5" style="339" customWidth="1"/>
    <col min="6920" max="6920" width="77.83203125" style="339" customWidth="1"/>
    <col min="6921" max="6922" width="20" style="339" customWidth="1"/>
    <col min="6923" max="6923" width="1.6640625" style="339" customWidth="1"/>
    <col min="6924" max="7168" width="9.33203125" style="339"/>
    <col min="7169" max="7169" width="8.33203125" style="339" customWidth="1"/>
    <col min="7170" max="7170" width="1.6640625" style="339" customWidth="1"/>
    <col min="7171" max="7172" width="5" style="339" customWidth="1"/>
    <col min="7173" max="7173" width="11.6640625" style="339" customWidth="1"/>
    <col min="7174" max="7174" width="9.1640625" style="339" customWidth="1"/>
    <col min="7175" max="7175" width="5" style="339" customWidth="1"/>
    <col min="7176" max="7176" width="77.83203125" style="339" customWidth="1"/>
    <col min="7177" max="7178" width="20" style="339" customWidth="1"/>
    <col min="7179" max="7179" width="1.6640625" style="339" customWidth="1"/>
    <col min="7180" max="7424" width="9.33203125" style="339"/>
    <col min="7425" max="7425" width="8.33203125" style="339" customWidth="1"/>
    <col min="7426" max="7426" width="1.6640625" style="339" customWidth="1"/>
    <col min="7427" max="7428" width="5" style="339" customWidth="1"/>
    <col min="7429" max="7429" width="11.6640625" style="339" customWidth="1"/>
    <col min="7430" max="7430" width="9.1640625" style="339" customWidth="1"/>
    <col min="7431" max="7431" width="5" style="339" customWidth="1"/>
    <col min="7432" max="7432" width="77.83203125" style="339" customWidth="1"/>
    <col min="7433" max="7434" width="20" style="339" customWidth="1"/>
    <col min="7435" max="7435" width="1.6640625" style="339" customWidth="1"/>
    <col min="7436" max="7680" width="9.33203125" style="339"/>
    <col min="7681" max="7681" width="8.33203125" style="339" customWidth="1"/>
    <col min="7682" max="7682" width="1.6640625" style="339" customWidth="1"/>
    <col min="7683" max="7684" width="5" style="339" customWidth="1"/>
    <col min="7685" max="7685" width="11.6640625" style="339" customWidth="1"/>
    <col min="7686" max="7686" width="9.1640625" style="339" customWidth="1"/>
    <col min="7687" max="7687" width="5" style="339" customWidth="1"/>
    <col min="7688" max="7688" width="77.83203125" style="339" customWidth="1"/>
    <col min="7689" max="7690" width="20" style="339" customWidth="1"/>
    <col min="7691" max="7691" width="1.6640625" style="339" customWidth="1"/>
    <col min="7692" max="7936" width="9.33203125" style="339"/>
    <col min="7937" max="7937" width="8.33203125" style="339" customWidth="1"/>
    <col min="7938" max="7938" width="1.6640625" style="339" customWidth="1"/>
    <col min="7939" max="7940" width="5" style="339" customWidth="1"/>
    <col min="7941" max="7941" width="11.6640625" style="339" customWidth="1"/>
    <col min="7942" max="7942" width="9.1640625" style="339" customWidth="1"/>
    <col min="7943" max="7943" width="5" style="339" customWidth="1"/>
    <col min="7944" max="7944" width="77.83203125" style="339" customWidth="1"/>
    <col min="7945" max="7946" width="20" style="339" customWidth="1"/>
    <col min="7947" max="7947" width="1.6640625" style="339" customWidth="1"/>
    <col min="7948" max="8192" width="9.33203125" style="339"/>
    <col min="8193" max="8193" width="8.33203125" style="339" customWidth="1"/>
    <col min="8194" max="8194" width="1.6640625" style="339" customWidth="1"/>
    <col min="8195" max="8196" width="5" style="339" customWidth="1"/>
    <col min="8197" max="8197" width="11.6640625" style="339" customWidth="1"/>
    <col min="8198" max="8198" width="9.1640625" style="339" customWidth="1"/>
    <col min="8199" max="8199" width="5" style="339" customWidth="1"/>
    <col min="8200" max="8200" width="77.83203125" style="339" customWidth="1"/>
    <col min="8201" max="8202" width="20" style="339" customWidth="1"/>
    <col min="8203" max="8203" width="1.6640625" style="339" customWidth="1"/>
    <col min="8204" max="8448" width="9.33203125" style="339"/>
    <col min="8449" max="8449" width="8.33203125" style="339" customWidth="1"/>
    <col min="8450" max="8450" width="1.6640625" style="339" customWidth="1"/>
    <col min="8451" max="8452" width="5" style="339" customWidth="1"/>
    <col min="8453" max="8453" width="11.6640625" style="339" customWidth="1"/>
    <col min="8454" max="8454" width="9.1640625" style="339" customWidth="1"/>
    <col min="8455" max="8455" width="5" style="339" customWidth="1"/>
    <col min="8456" max="8456" width="77.83203125" style="339" customWidth="1"/>
    <col min="8457" max="8458" width="20" style="339" customWidth="1"/>
    <col min="8459" max="8459" width="1.6640625" style="339" customWidth="1"/>
    <col min="8460" max="8704" width="9.33203125" style="339"/>
    <col min="8705" max="8705" width="8.33203125" style="339" customWidth="1"/>
    <col min="8706" max="8706" width="1.6640625" style="339" customWidth="1"/>
    <col min="8707" max="8708" width="5" style="339" customWidth="1"/>
    <col min="8709" max="8709" width="11.6640625" style="339" customWidth="1"/>
    <col min="8710" max="8710" width="9.1640625" style="339" customWidth="1"/>
    <col min="8711" max="8711" width="5" style="339" customWidth="1"/>
    <col min="8712" max="8712" width="77.83203125" style="339" customWidth="1"/>
    <col min="8713" max="8714" width="20" style="339" customWidth="1"/>
    <col min="8715" max="8715" width="1.6640625" style="339" customWidth="1"/>
    <col min="8716" max="8960" width="9.33203125" style="339"/>
    <col min="8961" max="8961" width="8.33203125" style="339" customWidth="1"/>
    <col min="8962" max="8962" width="1.6640625" style="339" customWidth="1"/>
    <col min="8963" max="8964" width="5" style="339" customWidth="1"/>
    <col min="8965" max="8965" width="11.6640625" style="339" customWidth="1"/>
    <col min="8966" max="8966" width="9.1640625" style="339" customWidth="1"/>
    <col min="8967" max="8967" width="5" style="339" customWidth="1"/>
    <col min="8968" max="8968" width="77.83203125" style="339" customWidth="1"/>
    <col min="8969" max="8970" width="20" style="339" customWidth="1"/>
    <col min="8971" max="8971" width="1.6640625" style="339" customWidth="1"/>
    <col min="8972" max="9216" width="9.33203125" style="339"/>
    <col min="9217" max="9217" width="8.33203125" style="339" customWidth="1"/>
    <col min="9218" max="9218" width="1.6640625" style="339" customWidth="1"/>
    <col min="9219" max="9220" width="5" style="339" customWidth="1"/>
    <col min="9221" max="9221" width="11.6640625" style="339" customWidth="1"/>
    <col min="9222" max="9222" width="9.1640625" style="339" customWidth="1"/>
    <col min="9223" max="9223" width="5" style="339" customWidth="1"/>
    <col min="9224" max="9224" width="77.83203125" style="339" customWidth="1"/>
    <col min="9225" max="9226" width="20" style="339" customWidth="1"/>
    <col min="9227" max="9227" width="1.6640625" style="339" customWidth="1"/>
    <col min="9228" max="9472" width="9.33203125" style="339"/>
    <col min="9473" max="9473" width="8.33203125" style="339" customWidth="1"/>
    <col min="9474" max="9474" width="1.6640625" style="339" customWidth="1"/>
    <col min="9475" max="9476" width="5" style="339" customWidth="1"/>
    <col min="9477" max="9477" width="11.6640625" style="339" customWidth="1"/>
    <col min="9478" max="9478" width="9.1640625" style="339" customWidth="1"/>
    <col min="9479" max="9479" width="5" style="339" customWidth="1"/>
    <col min="9480" max="9480" width="77.83203125" style="339" customWidth="1"/>
    <col min="9481" max="9482" width="20" style="339" customWidth="1"/>
    <col min="9483" max="9483" width="1.6640625" style="339" customWidth="1"/>
    <col min="9484" max="9728" width="9.33203125" style="339"/>
    <col min="9729" max="9729" width="8.33203125" style="339" customWidth="1"/>
    <col min="9730" max="9730" width="1.6640625" style="339" customWidth="1"/>
    <col min="9731" max="9732" width="5" style="339" customWidth="1"/>
    <col min="9733" max="9733" width="11.6640625" style="339" customWidth="1"/>
    <col min="9734" max="9734" width="9.1640625" style="339" customWidth="1"/>
    <col min="9735" max="9735" width="5" style="339" customWidth="1"/>
    <col min="9736" max="9736" width="77.83203125" style="339" customWidth="1"/>
    <col min="9737" max="9738" width="20" style="339" customWidth="1"/>
    <col min="9739" max="9739" width="1.6640625" style="339" customWidth="1"/>
    <col min="9740" max="9984" width="9.33203125" style="339"/>
    <col min="9985" max="9985" width="8.33203125" style="339" customWidth="1"/>
    <col min="9986" max="9986" width="1.6640625" style="339" customWidth="1"/>
    <col min="9987" max="9988" width="5" style="339" customWidth="1"/>
    <col min="9989" max="9989" width="11.6640625" style="339" customWidth="1"/>
    <col min="9990" max="9990" width="9.1640625" style="339" customWidth="1"/>
    <col min="9991" max="9991" width="5" style="339" customWidth="1"/>
    <col min="9992" max="9992" width="77.83203125" style="339" customWidth="1"/>
    <col min="9993" max="9994" width="20" style="339" customWidth="1"/>
    <col min="9995" max="9995" width="1.6640625" style="339" customWidth="1"/>
    <col min="9996" max="10240" width="9.33203125" style="339"/>
    <col min="10241" max="10241" width="8.33203125" style="339" customWidth="1"/>
    <col min="10242" max="10242" width="1.6640625" style="339" customWidth="1"/>
    <col min="10243" max="10244" width="5" style="339" customWidth="1"/>
    <col min="10245" max="10245" width="11.6640625" style="339" customWidth="1"/>
    <col min="10246" max="10246" width="9.1640625" style="339" customWidth="1"/>
    <col min="10247" max="10247" width="5" style="339" customWidth="1"/>
    <col min="10248" max="10248" width="77.83203125" style="339" customWidth="1"/>
    <col min="10249" max="10250" width="20" style="339" customWidth="1"/>
    <col min="10251" max="10251" width="1.6640625" style="339" customWidth="1"/>
    <col min="10252" max="10496" width="9.33203125" style="339"/>
    <col min="10497" max="10497" width="8.33203125" style="339" customWidth="1"/>
    <col min="10498" max="10498" width="1.6640625" style="339" customWidth="1"/>
    <col min="10499" max="10500" width="5" style="339" customWidth="1"/>
    <col min="10501" max="10501" width="11.6640625" style="339" customWidth="1"/>
    <col min="10502" max="10502" width="9.1640625" style="339" customWidth="1"/>
    <col min="10503" max="10503" width="5" style="339" customWidth="1"/>
    <col min="10504" max="10504" width="77.83203125" style="339" customWidth="1"/>
    <col min="10505" max="10506" width="20" style="339" customWidth="1"/>
    <col min="10507" max="10507" width="1.6640625" style="339" customWidth="1"/>
    <col min="10508" max="10752" width="9.33203125" style="339"/>
    <col min="10753" max="10753" width="8.33203125" style="339" customWidth="1"/>
    <col min="10754" max="10754" width="1.6640625" style="339" customWidth="1"/>
    <col min="10755" max="10756" width="5" style="339" customWidth="1"/>
    <col min="10757" max="10757" width="11.6640625" style="339" customWidth="1"/>
    <col min="10758" max="10758" width="9.1640625" style="339" customWidth="1"/>
    <col min="10759" max="10759" width="5" style="339" customWidth="1"/>
    <col min="10760" max="10760" width="77.83203125" style="339" customWidth="1"/>
    <col min="10761" max="10762" width="20" style="339" customWidth="1"/>
    <col min="10763" max="10763" width="1.6640625" style="339" customWidth="1"/>
    <col min="10764" max="11008" width="9.33203125" style="339"/>
    <col min="11009" max="11009" width="8.33203125" style="339" customWidth="1"/>
    <col min="11010" max="11010" width="1.6640625" style="339" customWidth="1"/>
    <col min="11011" max="11012" width="5" style="339" customWidth="1"/>
    <col min="11013" max="11013" width="11.6640625" style="339" customWidth="1"/>
    <col min="11014" max="11014" width="9.1640625" style="339" customWidth="1"/>
    <col min="11015" max="11015" width="5" style="339" customWidth="1"/>
    <col min="11016" max="11016" width="77.83203125" style="339" customWidth="1"/>
    <col min="11017" max="11018" width="20" style="339" customWidth="1"/>
    <col min="11019" max="11019" width="1.6640625" style="339" customWidth="1"/>
    <col min="11020" max="11264" width="9.33203125" style="339"/>
    <col min="11265" max="11265" width="8.33203125" style="339" customWidth="1"/>
    <col min="11266" max="11266" width="1.6640625" style="339" customWidth="1"/>
    <col min="11267" max="11268" width="5" style="339" customWidth="1"/>
    <col min="11269" max="11269" width="11.6640625" style="339" customWidth="1"/>
    <col min="11270" max="11270" width="9.1640625" style="339" customWidth="1"/>
    <col min="11271" max="11271" width="5" style="339" customWidth="1"/>
    <col min="11272" max="11272" width="77.83203125" style="339" customWidth="1"/>
    <col min="11273" max="11274" width="20" style="339" customWidth="1"/>
    <col min="11275" max="11275" width="1.6640625" style="339" customWidth="1"/>
    <col min="11276" max="11520" width="9.33203125" style="339"/>
    <col min="11521" max="11521" width="8.33203125" style="339" customWidth="1"/>
    <col min="11522" max="11522" width="1.6640625" style="339" customWidth="1"/>
    <col min="11523" max="11524" width="5" style="339" customWidth="1"/>
    <col min="11525" max="11525" width="11.6640625" style="339" customWidth="1"/>
    <col min="11526" max="11526" width="9.1640625" style="339" customWidth="1"/>
    <col min="11527" max="11527" width="5" style="339" customWidth="1"/>
    <col min="11528" max="11528" width="77.83203125" style="339" customWidth="1"/>
    <col min="11529" max="11530" width="20" style="339" customWidth="1"/>
    <col min="11531" max="11531" width="1.6640625" style="339" customWidth="1"/>
    <col min="11532" max="11776" width="9.33203125" style="339"/>
    <col min="11777" max="11777" width="8.33203125" style="339" customWidth="1"/>
    <col min="11778" max="11778" width="1.6640625" style="339" customWidth="1"/>
    <col min="11779" max="11780" width="5" style="339" customWidth="1"/>
    <col min="11781" max="11781" width="11.6640625" style="339" customWidth="1"/>
    <col min="11782" max="11782" width="9.1640625" style="339" customWidth="1"/>
    <col min="11783" max="11783" width="5" style="339" customWidth="1"/>
    <col min="11784" max="11784" width="77.83203125" style="339" customWidth="1"/>
    <col min="11785" max="11786" width="20" style="339" customWidth="1"/>
    <col min="11787" max="11787" width="1.6640625" style="339" customWidth="1"/>
    <col min="11788" max="12032" width="9.33203125" style="339"/>
    <col min="12033" max="12033" width="8.33203125" style="339" customWidth="1"/>
    <col min="12034" max="12034" width="1.6640625" style="339" customWidth="1"/>
    <col min="12035" max="12036" width="5" style="339" customWidth="1"/>
    <col min="12037" max="12037" width="11.6640625" style="339" customWidth="1"/>
    <col min="12038" max="12038" width="9.1640625" style="339" customWidth="1"/>
    <col min="12039" max="12039" width="5" style="339" customWidth="1"/>
    <col min="12040" max="12040" width="77.83203125" style="339" customWidth="1"/>
    <col min="12041" max="12042" width="20" style="339" customWidth="1"/>
    <col min="12043" max="12043" width="1.6640625" style="339" customWidth="1"/>
    <col min="12044" max="12288" width="9.33203125" style="339"/>
    <col min="12289" max="12289" width="8.33203125" style="339" customWidth="1"/>
    <col min="12290" max="12290" width="1.6640625" style="339" customWidth="1"/>
    <col min="12291" max="12292" width="5" style="339" customWidth="1"/>
    <col min="12293" max="12293" width="11.6640625" style="339" customWidth="1"/>
    <col min="12294" max="12294" width="9.1640625" style="339" customWidth="1"/>
    <col min="12295" max="12295" width="5" style="339" customWidth="1"/>
    <col min="12296" max="12296" width="77.83203125" style="339" customWidth="1"/>
    <col min="12297" max="12298" width="20" style="339" customWidth="1"/>
    <col min="12299" max="12299" width="1.6640625" style="339" customWidth="1"/>
    <col min="12300" max="12544" width="9.33203125" style="339"/>
    <col min="12545" max="12545" width="8.33203125" style="339" customWidth="1"/>
    <col min="12546" max="12546" width="1.6640625" style="339" customWidth="1"/>
    <col min="12547" max="12548" width="5" style="339" customWidth="1"/>
    <col min="12549" max="12549" width="11.6640625" style="339" customWidth="1"/>
    <col min="12550" max="12550" width="9.1640625" style="339" customWidth="1"/>
    <col min="12551" max="12551" width="5" style="339" customWidth="1"/>
    <col min="12552" max="12552" width="77.83203125" style="339" customWidth="1"/>
    <col min="12553" max="12554" width="20" style="339" customWidth="1"/>
    <col min="12555" max="12555" width="1.6640625" style="339" customWidth="1"/>
    <col min="12556" max="12800" width="9.33203125" style="339"/>
    <col min="12801" max="12801" width="8.33203125" style="339" customWidth="1"/>
    <col min="12802" max="12802" width="1.6640625" style="339" customWidth="1"/>
    <col min="12803" max="12804" width="5" style="339" customWidth="1"/>
    <col min="12805" max="12805" width="11.6640625" style="339" customWidth="1"/>
    <col min="12806" max="12806" width="9.1640625" style="339" customWidth="1"/>
    <col min="12807" max="12807" width="5" style="339" customWidth="1"/>
    <col min="12808" max="12808" width="77.83203125" style="339" customWidth="1"/>
    <col min="12809" max="12810" width="20" style="339" customWidth="1"/>
    <col min="12811" max="12811" width="1.6640625" style="339" customWidth="1"/>
    <col min="12812" max="13056" width="9.33203125" style="339"/>
    <col min="13057" max="13057" width="8.33203125" style="339" customWidth="1"/>
    <col min="13058" max="13058" width="1.6640625" style="339" customWidth="1"/>
    <col min="13059" max="13060" width="5" style="339" customWidth="1"/>
    <col min="13061" max="13061" width="11.6640625" style="339" customWidth="1"/>
    <col min="13062" max="13062" width="9.1640625" style="339" customWidth="1"/>
    <col min="13063" max="13063" width="5" style="339" customWidth="1"/>
    <col min="13064" max="13064" width="77.83203125" style="339" customWidth="1"/>
    <col min="13065" max="13066" width="20" style="339" customWidth="1"/>
    <col min="13067" max="13067" width="1.6640625" style="339" customWidth="1"/>
    <col min="13068" max="13312" width="9.33203125" style="339"/>
    <col min="13313" max="13313" width="8.33203125" style="339" customWidth="1"/>
    <col min="13314" max="13314" width="1.6640625" style="339" customWidth="1"/>
    <col min="13315" max="13316" width="5" style="339" customWidth="1"/>
    <col min="13317" max="13317" width="11.6640625" style="339" customWidth="1"/>
    <col min="13318" max="13318" width="9.1640625" style="339" customWidth="1"/>
    <col min="13319" max="13319" width="5" style="339" customWidth="1"/>
    <col min="13320" max="13320" width="77.83203125" style="339" customWidth="1"/>
    <col min="13321" max="13322" width="20" style="339" customWidth="1"/>
    <col min="13323" max="13323" width="1.6640625" style="339" customWidth="1"/>
    <col min="13324" max="13568" width="9.33203125" style="339"/>
    <col min="13569" max="13569" width="8.33203125" style="339" customWidth="1"/>
    <col min="13570" max="13570" width="1.6640625" style="339" customWidth="1"/>
    <col min="13571" max="13572" width="5" style="339" customWidth="1"/>
    <col min="13573" max="13573" width="11.6640625" style="339" customWidth="1"/>
    <col min="13574" max="13574" width="9.1640625" style="339" customWidth="1"/>
    <col min="13575" max="13575" width="5" style="339" customWidth="1"/>
    <col min="13576" max="13576" width="77.83203125" style="339" customWidth="1"/>
    <col min="13577" max="13578" width="20" style="339" customWidth="1"/>
    <col min="13579" max="13579" width="1.6640625" style="339" customWidth="1"/>
    <col min="13580" max="13824" width="9.33203125" style="339"/>
    <col min="13825" max="13825" width="8.33203125" style="339" customWidth="1"/>
    <col min="13826" max="13826" width="1.6640625" style="339" customWidth="1"/>
    <col min="13827" max="13828" width="5" style="339" customWidth="1"/>
    <col min="13829" max="13829" width="11.6640625" style="339" customWidth="1"/>
    <col min="13830" max="13830" width="9.1640625" style="339" customWidth="1"/>
    <col min="13831" max="13831" width="5" style="339" customWidth="1"/>
    <col min="13832" max="13832" width="77.83203125" style="339" customWidth="1"/>
    <col min="13833" max="13834" width="20" style="339" customWidth="1"/>
    <col min="13835" max="13835" width="1.6640625" style="339" customWidth="1"/>
    <col min="13836" max="14080" width="9.33203125" style="339"/>
    <col min="14081" max="14081" width="8.33203125" style="339" customWidth="1"/>
    <col min="14082" max="14082" width="1.6640625" style="339" customWidth="1"/>
    <col min="14083" max="14084" width="5" style="339" customWidth="1"/>
    <col min="14085" max="14085" width="11.6640625" style="339" customWidth="1"/>
    <col min="14086" max="14086" width="9.1640625" style="339" customWidth="1"/>
    <col min="14087" max="14087" width="5" style="339" customWidth="1"/>
    <col min="14088" max="14088" width="77.83203125" style="339" customWidth="1"/>
    <col min="14089" max="14090" width="20" style="339" customWidth="1"/>
    <col min="14091" max="14091" width="1.6640625" style="339" customWidth="1"/>
    <col min="14092" max="14336" width="9.33203125" style="339"/>
    <col min="14337" max="14337" width="8.33203125" style="339" customWidth="1"/>
    <col min="14338" max="14338" width="1.6640625" style="339" customWidth="1"/>
    <col min="14339" max="14340" width="5" style="339" customWidth="1"/>
    <col min="14341" max="14341" width="11.6640625" style="339" customWidth="1"/>
    <col min="14342" max="14342" width="9.1640625" style="339" customWidth="1"/>
    <col min="14343" max="14343" width="5" style="339" customWidth="1"/>
    <col min="14344" max="14344" width="77.83203125" style="339" customWidth="1"/>
    <col min="14345" max="14346" width="20" style="339" customWidth="1"/>
    <col min="14347" max="14347" width="1.6640625" style="339" customWidth="1"/>
    <col min="14348" max="14592" width="9.33203125" style="339"/>
    <col min="14593" max="14593" width="8.33203125" style="339" customWidth="1"/>
    <col min="14594" max="14594" width="1.6640625" style="339" customWidth="1"/>
    <col min="14595" max="14596" width="5" style="339" customWidth="1"/>
    <col min="14597" max="14597" width="11.6640625" style="339" customWidth="1"/>
    <col min="14598" max="14598" width="9.1640625" style="339" customWidth="1"/>
    <col min="14599" max="14599" width="5" style="339" customWidth="1"/>
    <col min="14600" max="14600" width="77.83203125" style="339" customWidth="1"/>
    <col min="14601" max="14602" width="20" style="339" customWidth="1"/>
    <col min="14603" max="14603" width="1.6640625" style="339" customWidth="1"/>
    <col min="14604" max="14848" width="9.33203125" style="339"/>
    <col min="14849" max="14849" width="8.33203125" style="339" customWidth="1"/>
    <col min="14850" max="14850" width="1.6640625" style="339" customWidth="1"/>
    <col min="14851" max="14852" width="5" style="339" customWidth="1"/>
    <col min="14853" max="14853" width="11.6640625" style="339" customWidth="1"/>
    <col min="14854" max="14854" width="9.1640625" style="339" customWidth="1"/>
    <col min="14855" max="14855" width="5" style="339" customWidth="1"/>
    <col min="14856" max="14856" width="77.83203125" style="339" customWidth="1"/>
    <col min="14857" max="14858" width="20" style="339" customWidth="1"/>
    <col min="14859" max="14859" width="1.6640625" style="339" customWidth="1"/>
    <col min="14860" max="15104" width="9.33203125" style="339"/>
    <col min="15105" max="15105" width="8.33203125" style="339" customWidth="1"/>
    <col min="15106" max="15106" width="1.6640625" style="339" customWidth="1"/>
    <col min="15107" max="15108" width="5" style="339" customWidth="1"/>
    <col min="15109" max="15109" width="11.6640625" style="339" customWidth="1"/>
    <col min="15110" max="15110" width="9.1640625" style="339" customWidth="1"/>
    <col min="15111" max="15111" width="5" style="339" customWidth="1"/>
    <col min="15112" max="15112" width="77.83203125" style="339" customWidth="1"/>
    <col min="15113" max="15114" width="20" style="339" customWidth="1"/>
    <col min="15115" max="15115" width="1.6640625" style="339" customWidth="1"/>
    <col min="15116" max="15360" width="9.33203125" style="339"/>
    <col min="15361" max="15361" width="8.33203125" style="339" customWidth="1"/>
    <col min="15362" max="15362" width="1.6640625" style="339" customWidth="1"/>
    <col min="15363" max="15364" width="5" style="339" customWidth="1"/>
    <col min="15365" max="15365" width="11.6640625" style="339" customWidth="1"/>
    <col min="15366" max="15366" width="9.1640625" style="339" customWidth="1"/>
    <col min="15367" max="15367" width="5" style="339" customWidth="1"/>
    <col min="15368" max="15368" width="77.83203125" style="339" customWidth="1"/>
    <col min="15369" max="15370" width="20" style="339" customWidth="1"/>
    <col min="15371" max="15371" width="1.6640625" style="339" customWidth="1"/>
    <col min="15372" max="15616" width="9.33203125" style="339"/>
    <col min="15617" max="15617" width="8.33203125" style="339" customWidth="1"/>
    <col min="15618" max="15618" width="1.6640625" style="339" customWidth="1"/>
    <col min="15619" max="15620" width="5" style="339" customWidth="1"/>
    <col min="15621" max="15621" width="11.6640625" style="339" customWidth="1"/>
    <col min="15622" max="15622" width="9.1640625" style="339" customWidth="1"/>
    <col min="15623" max="15623" width="5" style="339" customWidth="1"/>
    <col min="15624" max="15624" width="77.83203125" style="339" customWidth="1"/>
    <col min="15625" max="15626" width="20" style="339" customWidth="1"/>
    <col min="15627" max="15627" width="1.6640625" style="339" customWidth="1"/>
    <col min="15628" max="15872" width="9.33203125" style="339"/>
    <col min="15873" max="15873" width="8.33203125" style="339" customWidth="1"/>
    <col min="15874" max="15874" width="1.6640625" style="339" customWidth="1"/>
    <col min="15875" max="15876" width="5" style="339" customWidth="1"/>
    <col min="15877" max="15877" width="11.6640625" style="339" customWidth="1"/>
    <col min="15878" max="15878" width="9.1640625" style="339" customWidth="1"/>
    <col min="15879" max="15879" width="5" style="339" customWidth="1"/>
    <col min="15880" max="15880" width="77.83203125" style="339" customWidth="1"/>
    <col min="15881" max="15882" width="20" style="339" customWidth="1"/>
    <col min="15883" max="15883" width="1.6640625" style="339" customWidth="1"/>
    <col min="15884" max="16128" width="9.33203125" style="339"/>
    <col min="16129" max="16129" width="8.33203125" style="339" customWidth="1"/>
    <col min="16130" max="16130" width="1.6640625" style="339" customWidth="1"/>
    <col min="16131" max="16132" width="5" style="339" customWidth="1"/>
    <col min="16133" max="16133" width="11.6640625" style="339" customWidth="1"/>
    <col min="16134" max="16134" width="9.1640625" style="339" customWidth="1"/>
    <col min="16135" max="16135" width="5" style="339" customWidth="1"/>
    <col min="16136" max="16136" width="77.83203125" style="339" customWidth="1"/>
    <col min="16137" max="16138" width="20" style="339" customWidth="1"/>
    <col min="16139" max="16139" width="1.6640625" style="339" customWidth="1"/>
    <col min="16140" max="16384" width="9.33203125" style="339"/>
  </cols>
  <sheetData>
    <row r="1" spans="2:11" ht="37.5" customHeight="1" x14ac:dyDescent="0.3"/>
    <row r="2" spans="2:11" ht="7.5" customHeight="1" x14ac:dyDescent="0.3">
      <c r="B2" s="340"/>
      <c r="C2" s="341"/>
      <c r="D2" s="341"/>
      <c r="E2" s="341"/>
      <c r="F2" s="341"/>
      <c r="G2" s="341"/>
      <c r="H2" s="341"/>
      <c r="I2" s="341"/>
      <c r="J2" s="341"/>
      <c r="K2" s="342"/>
    </row>
    <row r="3" spans="2:11" s="346" customFormat="1" ht="45" customHeight="1" x14ac:dyDescent="0.3">
      <c r="B3" s="343"/>
      <c r="C3" s="344" t="s">
        <v>1087</v>
      </c>
      <c r="D3" s="344"/>
      <c r="E3" s="344"/>
      <c r="F3" s="344"/>
      <c r="G3" s="344"/>
      <c r="H3" s="344"/>
      <c r="I3" s="344"/>
      <c r="J3" s="344"/>
      <c r="K3" s="345"/>
    </row>
    <row r="4" spans="2:11" ht="25.5" customHeight="1" x14ac:dyDescent="0.3">
      <c r="B4" s="347"/>
      <c r="C4" s="348" t="s">
        <v>1088</v>
      </c>
      <c r="D4" s="348"/>
      <c r="E4" s="348"/>
      <c r="F4" s="348"/>
      <c r="G4" s="348"/>
      <c r="H4" s="348"/>
      <c r="I4" s="348"/>
      <c r="J4" s="348"/>
      <c r="K4" s="349"/>
    </row>
    <row r="5" spans="2:11" ht="5.25" customHeight="1" x14ac:dyDescent="0.3">
      <c r="B5" s="347"/>
      <c r="C5" s="350"/>
      <c r="D5" s="350"/>
      <c r="E5" s="350"/>
      <c r="F5" s="350"/>
      <c r="G5" s="350"/>
      <c r="H5" s="350"/>
      <c r="I5" s="350"/>
      <c r="J5" s="350"/>
      <c r="K5" s="349"/>
    </row>
    <row r="6" spans="2:11" ht="15" customHeight="1" x14ac:dyDescent="0.3">
      <c r="B6" s="347"/>
      <c r="C6" s="351" t="s">
        <v>1089</v>
      </c>
      <c r="D6" s="351"/>
      <c r="E6" s="351"/>
      <c r="F6" s="351"/>
      <c r="G6" s="351"/>
      <c r="H6" s="351"/>
      <c r="I6" s="351"/>
      <c r="J6" s="351"/>
      <c r="K6" s="349"/>
    </row>
    <row r="7" spans="2:11" ht="15" customHeight="1" x14ac:dyDescent="0.3">
      <c r="B7" s="352"/>
      <c r="C7" s="351" t="s">
        <v>1090</v>
      </c>
      <c r="D7" s="351"/>
      <c r="E7" s="351"/>
      <c r="F7" s="351"/>
      <c r="G7" s="351"/>
      <c r="H7" s="351"/>
      <c r="I7" s="351"/>
      <c r="J7" s="351"/>
      <c r="K7" s="349"/>
    </row>
    <row r="8" spans="2:11" ht="12.75" customHeight="1" x14ac:dyDescent="0.3">
      <c r="B8" s="352"/>
      <c r="C8" s="353"/>
      <c r="D8" s="353"/>
      <c r="E8" s="353"/>
      <c r="F8" s="353"/>
      <c r="G8" s="353"/>
      <c r="H8" s="353"/>
      <c r="I8" s="353"/>
      <c r="J8" s="353"/>
      <c r="K8" s="349"/>
    </row>
    <row r="9" spans="2:11" ht="15" customHeight="1" x14ac:dyDescent="0.3">
      <c r="B9" s="352"/>
      <c r="C9" s="351" t="s">
        <v>1091</v>
      </c>
      <c r="D9" s="351"/>
      <c r="E9" s="351"/>
      <c r="F9" s="351"/>
      <c r="G9" s="351"/>
      <c r="H9" s="351"/>
      <c r="I9" s="351"/>
      <c r="J9" s="351"/>
      <c r="K9" s="349"/>
    </row>
    <row r="10" spans="2:11" ht="15" customHeight="1" x14ac:dyDescent="0.3">
      <c r="B10" s="352"/>
      <c r="C10" s="353"/>
      <c r="D10" s="351" t="s">
        <v>1092</v>
      </c>
      <c r="E10" s="351"/>
      <c r="F10" s="351"/>
      <c r="G10" s="351"/>
      <c r="H10" s="351"/>
      <c r="I10" s="351"/>
      <c r="J10" s="351"/>
      <c r="K10" s="349"/>
    </row>
    <row r="11" spans="2:11" ht="15" customHeight="1" x14ac:dyDescent="0.3">
      <c r="B11" s="352"/>
      <c r="C11" s="354"/>
      <c r="D11" s="351" t="s">
        <v>1093</v>
      </c>
      <c r="E11" s="351"/>
      <c r="F11" s="351"/>
      <c r="G11" s="351"/>
      <c r="H11" s="351"/>
      <c r="I11" s="351"/>
      <c r="J11" s="351"/>
      <c r="K11" s="349"/>
    </row>
    <row r="12" spans="2:11" ht="12.75" customHeight="1" x14ac:dyDescent="0.3">
      <c r="B12" s="352"/>
      <c r="C12" s="354"/>
      <c r="D12" s="354"/>
      <c r="E12" s="354"/>
      <c r="F12" s="354"/>
      <c r="G12" s="354"/>
      <c r="H12" s="354"/>
      <c r="I12" s="354"/>
      <c r="J12" s="354"/>
      <c r="K12" s="349"/>
    </row>
    <row r="13" spans="2:11" ht="15" customHeight="1" x14ac:dyDescent="0.3">
      <c r="B13" s="352"/>
      <c r="C13" s="354"/>
      <c r="D13" s="351" t="s">
        <v>1094</v>
      </c>
      <c r="E13" s="351"/>
      <c r="F13" s="351"/>
      <c r="G13" s="351"/>
      <c r="H13" s="351"/>
      <c r="I13" s="351"/>
      <c r="J13" s="351"/>
      <c r="K13" s="349"/>
    </row>
    <row r="14" spans="2:11" ht="15" customHeight="1" x14ac:dyDescent="0.3">
      <c r="B14" s="352"/>
      <c r="C14" s="354"/>
      <c r="D14" s="351" t="s">
        <v>1095</v>
      </c>
      <c r="E14" s="351"/>
      <c r="F14" s="351"/>
      <c r="G14" s="351"/>
      <c r="H14" s="351"/>
      <c r="I14" s="351"/>
      <c r="J14" s="351"/>
      <c r="K14" s="349"/>
    </row>
    <row r="15" spans="2:11" ht="15" customHeight="1" x14ac:dyDescent="0.3">
      <c r="B15" s="352"/>
      <c r="C15" s="354"/>
      <c r="D15" s="351" t="s">
        <v>1096</v>
      </c>
      <c r="E15" s="351"/>
      <c r="F15" s="351"/>
      <c r="G15" s="351"/>
      <c r="H15" s="351"/>
      <c r="I15" s="351"/>
      <c r="J15" s="351"/>
      <c r="K15" s="349"/>
    </row>
    <row r="16" spans="2:11" ht="15" customHeight="1" x14ac:dyDescent="0.3">
      <c r="B16" s="352"/>
      <c r="C16" s="354"/>
      <c r="D16" s="354"/>
      <c r="E16" s="355" t="s">
        <v>76</v>
      </c>
      <c r="F16" s="351" t="s">
        <v>1097</v>
      </c>
      <c r="G16" s="351"/>
      <c r="H16" s="351"/>
      <c r="I16" s="351"/>
      <c r="J16" s="351"/>
      <c r="K16" s="349"/>
    </row>
    <row r="17" spans="2:11" ht="15" customHeight="1" x14ac:dyDescent="0.3">
      <c r="B17" s="352"/>
      <c r="C17" s="354"/>
      <c r="D17" s="354"/>
      <c r="E17" s="355" t="s">
        <v>1098</v>
      </c>
      <c r="F17" s="351" t="s">
        <v>1099</v>
      </c>
      <c r="G17" s="351"/>
      <c r="H17" s="351"/>
      <c r="I17" s="351"/>
      <c r="J17" s="351"/>
      <c r="K17" s="349"/>
    </row>
    <row r="18" spans="2:11" ht="15" customHeight="1" x14ac:dyDescent="0.3">
      <c r="B18" s="352"/>
      <c r="C18" s="354"/>
      <c r="D18" s="354"/>
      <c r="E18" s="355" t="s">
        <v>1100</v>
      </c>
      <c r="F18" s="351" t="s">
        <v>1101</v>
      </c>
      <c r="G18" s="351"/>
      <c r="H18" s="351"/>
      <c r="I18" s="351"/>
      <c r="J18" s="351"/>
      <c r="K18" s="349"/>
    </row>
    <row r="19" spans="2:11" ht="15" customHeight="1" x14ac:dyDescent="0.3">
      <c r="B19" s="352"/>
      <c r="C19" s="354"/>
      <c r="D19" s="354"/>
      <c r="E19" s="355" t="s">
        <v>1102</v>
      </c>
      <c r="F19" s="351" t="s">
        <v>1103</v>
      </c>
      <c r="G19" s="351"/>
      <c r="H19" s="351"/>
      <c r="I19" s="351"/>
      <c r="J19" s="351"/>
      <c r="K19" s="349"/>
    </row>
    <row r="20" spans="2:11" ht="15" customHeight="1" x14ac:dyDescent="0.3">
      <c r="B20" s="352"/>
      <c r="C20" s="354"/>
      <c r="D20" s="354"/>
      <c r="E20" s="355" t="s">
        <v>1104</v>
      </c>
      <c r="F20" s="351" t="s">
        <v>1105</v>
      </c>
      <c r="G20" s="351"/>
      <c r="H20" s="351"/>
      <c r="I20" s="351"/>
      <c r="J20" s="351"/>
      <c r="K20" s="349"/>
    </row>
    <row r="21" spans="2:11" ht="15" customHeight="1" x14ac:dyDescent="0.3">
      <c r="B21" s="352"/>
      <c r="C21" s="354"/>
      <c r="D21" s="354"/>
      <c r="E21" s="355" t="s">
        <v>80</v>
      </c>
      <c r="F21" s="351" t="s">
        <v>1106</v>
      </c>
      <c r="G21" s="351"/>
      <c r="H21" s="351"/>
      <c r="I21" s="351"/>
      <c r="J21" s="351"/>
      <c r="K21" s="349"/>
    </row>
    <row r="22" spans="2:11" ht="12.75" customHeight="1" x14ac:dyDescent="0.3">
      <c r="B22" s="352"/>
      <c r="C22" s="354"/>
      <c r="D22" s="354"/>
      <c r="E22" s="354"/>
      <c r="F22" s="354"/>
      <c r="G22" s="354"/>
      <c r="H22" s="354"/>
      <c r="I22" s="354"/>
      <c r="J22" s="354"/>
      <c r="K22" s="349"/>
    </row>
    <row r="23" spans="2:11" ht="15" customHeight="1" x14ac:dyDescent="0.3">
      <c r="B23" s="352"/>
      <c r="C23" s="351" t="s">
        <v>1107</v>
      </c>
      <c r="D23" s="351"/>
      <c r="E23" s="351"/>
      <c r="F23" s="351"/>
      <c r="G23" s="351"/>
      <c r="H23" s="351"/>
      <c r="I23" s="351"/>
      <c r="J23" s="351"/>
      <c r="K23" s="349"/>
    </row>
    <row r="24" spans="2:11" ht="15" customHeight="1" x14ac:dyDescent="0.3">
      <c r="B24" s="352"/>
      <c r="C24" s="351" t="s">
        <v>1108</v>
      </c>
      <c r="D24" s="351"/>
      <c r="E24" s="351"/>
      <c r="F24" s="351"/>
      <c r="G24" s="351"/>
      <c r="H24" s="351"/>
      <c r="I24" s="351"/>
      <c r="J24" s="351"/>
      <c r="K24" s="349"/>
    </row>
    <row r="25" spans="2:11" ht="15" customHeight="1" x14ac:dyDescent="0.3">
      <c r="B25" s="352"/>
      <c r="C25" s="353"/>
      <c r="D25" s="351" t="s">
        <v>1109</v>
      </c>
      <c r="E25" s="351"/>
      <c r="F25" s="351"/>
      <c r="G25" s="351"/>
      <c r="H25" s="351"/>
      <c r="I25" s="351"/>
      <c r="J25" s="351"/>
      <c r="K25" s="349"/>
    </row>
    <row r="26" spans="2:11" ht="15" customHeight="1" x14ac:dyDescent="0.3">
      <c r="B26" s="352"/>
      <c r="C26" s="354"/>
      <c r="D26" s="351" t="s">
        <v>1110</v>
      </c>
      <c r="E26" s="351"/>
      <c r="F26" s="351"/>
      <c r="G26" s="351"/>
      <c r="H26" s="351"/>
      <c r="I26" s="351"/>
      <c r="J26" s="351"/>
      <c r="K26" s="349"/>
    </row>
    <row r="27" spans="2:11" ht="12.75" customHeight="1" x14ac:dyDescent="0.3">
      <c r="B27" s="352"/>
      <c r="C27" s="354"/>
      <c r="D27" s="354"/>
      <c r="E27" s="354"/>
      <c r="F27" s="354"/>
      <c r="G27" s="354"/>
      <c r="H27" s="354"/>
      <c r="I27" s="354"/>
      <c r="J27" s="354"/>
      <c r="K27" s="349"/>
    </row>
    <row r="28" spans="2:11" ht="15" customHeight="1" x14ac:dyDescent="0.3">
      <c r="B28" s="352"/>
      <c r="C28" s="354"/>
      <c r="D28" s="351" t="s">
        <v>1111</v>
      </c>
      <c r="E28" s="351"/>
      <c r="F28" s="351"/>
      <c r="G28" s="351"/>
      <c r="H28" s="351"/>
      <c r="I28" s="351"/>
      <c r="J28" s="351"/>
      <c r="K28" s="349"/>
    </row>
    <row r="29" spans="2:11" ht="15" customHeight="1" x14ac:dyDescent="0.3">
      <c r="B29" s="352"/>
      <c r="C29" s="354"/>
      <c r="D29" s="351" t="s">
        <v>1112</v>
      </c>
      <c r="E29" s="351"/>
      <c r="F29" s="351"/>
      <c r="G29" s="351"/>
      <c r="H29" s="351"/>
      <c r="I29" s="351"/>
      <c r="J29" s="351"/>
      <c r="K29" s="349"/>
    </row>
    <row r="30" spans="2:11" ht="12.75" customHeight="1" x14ac:dyDescent="0.3">
      <c r="B30" s="352"/>
      <c r="C30" s="354"/>
      <c r="D30" s="354"/>
      <c r="E30" s="354"/>
      <c r="F30" s="354"/>
      <c r="G30" s="354"/>
      <c r="H30" s="354"/>
      <c r="I30" s="354"/>
      <c r="J30" s="354"/>
      <c r="K30" s="349"/>
    </row>
    <row r="31" spans="2:11" ht="15" customHeight="1" x14ac:dyDescent="0.3">
      <c r="B31" s="352"/>
      <c r="C31" s="354"/>
      <c r="D31" s="351" t="s">
        <v>1113</v>
      </c>
      <c r="E31" s="351"/>
      <c r="F31" s="351"/>
      <c r="G31" s="351"/>
      <c r="H31" s="351"/>
      <c r="I31" s="351"/>
      <c r="J31" s="351"/>
      <c r="K31" s="349"/>
    </row>
    <row r="32" spans="2:11" ht="15" customHeight="1" x14ac:dyDescent="0.3">
      <c r="B32" s="352"/>
      <c r="C32" s="354"/>
      <c r="D32" s="351" t="s">
        <v>1114</v>
      </c>
      <c r="E32" s="351"/>
      <c r="F32" s="351"/>
      <c r="G32" s="351"/>
      <c r="H32" s="351"/>
      <c r="I32" s="351"/>
      <c r="J32" s="351"/>
      <c r="K32" s="349"/>
    </row>
    <row r="33" spans="2:11" ht="15" customHeight="1" x14ac:dyDescent="0.3">
      <c r="B33" s="352"/>
      <c r="C33" s="354"/>
      <c r="D33" s="351" t="s">
        <v>1115</v>
      </c>
      <c r="E33" s="351"/>
      <c r="F33" s="351"/>
      <c r="G33" s="351"/>
      <c r="H33" s="351"/>
      <c r="I33" s="351"/>
      <c r="J33" s="351"/>
      <c r="K33" s="349"/>
    </row>
    <row r="34" spans="2:11" ht="15" customHeight="1" x14ac:dyDescent="0.3">
      <c r="B34" s="352"/>
      <c r="C34" s="354"/>
      <c r="D34" s="353"/>
      <c r="E34" s="356" t="s">
        <v>135</v>
      </c>
      <c r="F34" s="353"/>
      <c r="G34" s="351" t="s">
        <v>1116</v>
      </c>
      <c r="H34" s="351"/>
      <c r="I34" s="351"/>
      <c r="J34" s="351"/>
      <c r="K34" s="349"/>
    </row>
    <row r="35" spans="2:11" ht="30.75" customHeight="1" x14ac:dyDescent="0.3">
      <c r="B35" s="352"/>
      <c r="C35" s="354"/>
      <c r="D35" s="353"/>
      <c r="E35" s="356" t="s">
        <v>1117</v>
      </c>
      <c r="F35" s="353"/>
      <c r="G35" s="351" t="s">
        <v>1118</v>
      </c>
      <c r="H35" s="351"/>
      <c r="I35" s="351"/>
      <c r="J35" s="351"/>
      <c r="K35" s="349"/>
    </row>
    <row r="36" spans="2:11" ht="15" customHeight="1" x14ac:dyDescent="0.3">
      <c r="B36" s="352"/>
      <c r="C36" s="354"/>
      <c r="D36" s="353"/>
      <c r="E36" s="356" t="s">
        <v>51</v>
      </c>
      <c r="F36" s="353"/>
      <c r="G36" s="351" t="s">
        <v>1119</v>
      </c>
      <c r="H36" s="351"/>
      <c r="I36" s="351"/>
      <c r="J36" s="351"/>
      <c r="K36" s="349"/>
    </row>
    <row r="37" spans="2:11" ht="15" customHeight="1" x14ac:dyDescent="0.3">
      <c r="B37" s="352"/>
      <c r="C37" s="354"/>
      <c r="D37" s="353"/>
      <c r="E37" s="356" t="s">
        <v>136</v>
      </c>
      <c r="F37" s="353"/>
      <c r="G37" s="351" t="s">
        <v>1120</v>
      </c>
      <c r="H37" s="351"/>
      <c r="I37" s="351"/>
      <c r="J37" s="351"/>
      <c r="K37" s="349"/>
    </row>
    <row r="38" spans="2:11" ht="15" customHeight="1" x14ac:dyDescent="0.3">
      <c r="B38" s="352"/>
      <c r="C38" s="354"/>
      <c r="D38" s="353"/>
      <c r="E38" s="356" t="s">
        <v>137</v>
      </c>
      <c r="F38" s="353"/>
      <c r="G38" s="351" t="s">
        <v>1121</v>
      </c>
      <c r="H38" s="351"/>
      <c r="I38" s="351"/>
      <c r="J38" s="351"/>
      <c r="K38" s="349"/>
    </row>
    <row r="39" spans="2:11" ht="15" customHeight="1" x14ac:dyDescent="0.3">
      <c r="B39" s="352"/>
      <c r="C39" s="354"/>
      <c r="D39" s="353"/>
      <c r="E39" s="356" t="s">
        <v>138</v>
      </c>
      <c r="F39" s="353"/>
      <c r="G39" s="351" t="s">
        <v>1122</v>
      </c>
      <c r="H39" s="351"/>
      <c r="I39" s="351"/>
      <c r="J39" s="351"/>
      <c r="K39" s="349"/>
    </row>
    <row r="40" spans="2:11" ht="15" customHeight="1" x14ac:dyDescent="0.3">
      <c r="B40" s="352"/>
      <c r="C40" s="354"/>
      <c r="D40" s="353"/>
      <c r="E40" s="356" t="s">
        <v>1123</v>
      </c>
      <c r="F40" s="353"/>
      <c r="G40" s="351" t="s">
        <v>1124</v>
      </c>
      <c r="H40" s="351"/>
      <c r="I40" s="351"/>
      <c r="J40" s="351"/>
      <c r="K40" s="349"/>
    </row>
    <row r="41" spans="2:11" ht="15" customHeight="1" x14ac:dyDescent="0.3">
      <c r="B41" s="352"/>
      <c r="C41" s="354"/>
      <c r="D41" s="353"/>
      <c r="E41" s="356"/>
      <c r="F41" s="353"/>
      <c r="G41" s="351" t="s">
        <v>1125</v>
      </c>
      <c r="H41" s="351"/>
      <c r="I41" s="351"/>
      <c r="J41" s="351"/>
      <c r="K41" s="349"/>
    </row>
    <row r="42" spans="2:11" ht="15" customHeight="1" x14ac:dyDescent="0.3">
      <c r="B42" s="352"/>
      <c r="C42" s="354"/>
      <c r="D42" s="353"/>
      <c r="E42" s="356" t="s">
        <v>1126</v>
      </c>
      <c r="F42" s="353"/>
      <c r="G42" s="351" t="s">
        <v>1127</v>
      </c>
      <c r="H42" s="351"/>
      <c r="I42" s="351"/>
      <c r="J42" s="351"/>
      <c r="K42" s="349"/>
    </row>
    <row r="43" spans="2:11" ht="15" customHeight="1" x14ac:dyDescent="0.3">
      <c r="B43" s="352"/>
      <c r="C43" s="354"/>
      <c r="D43" s="353"/>
      <c r="E43" s="356" t="s">
        <v>140</v>
      </c>
      <c r="F43" s="353"/>
      <c r="G43" s="351" t="s">
        <v>1128</v>
      </c>
      <c r="H43" s="351"/>
      <c r="I43" s="351"/>
      <c r="J43" s="351"/>
      <c r="K43" s="349"/>
    </row>
    <row r="44" spans="2:11" ht="12.75" customHeight="1" x14ac:dyDescent="0.3">
      <c r="B44" s="352"/>
      <c r="C44" s="354"/>
      <c r="D44" s="353"/>
      <c r="E44" s="353"/>
      <c r="F44" s="353"/>
      <c r="G44" s="353"/>
      <c r="H44" s="353"/>
      <c r="I44" s="353"/>
      <c r="J44" s="353"/>
      <c r="K44" s="349"/>
    </row>
    <row r="45" spans="2:11" ht="15" customHeight="1" x14ac:dyDescent="0.3">
      <c r="B45" s="352"/>
      <c r="C45" s="354"/>
      <c r="D45" s="351" t="s">
        <v>1129</v>
      </c>
      <c r="E45" s="351"/>
      <c r="F45" s="351"/>
      <c r="G45" s="351"/>
      <c r="H45" s="351"/>
      <c r="I45" s="351"/>
      <c r="J45" s="351"/>
      <c r="K45" s="349"/>
    </row>
    <row r="46" spans="2:11" ht="15" customHeight="1" x14ac:dyDescent="0.3">
      <c r="B46" s="352"/>
      <c r="C46" s="354"/>
      <c r="D46" s="354"/>
      <c r="E46" s="351" t="s">
        <v>1130</v>
      </c>
      <c r="F46" s="351"/>
      <c r="G46" s="351"/>
      <c r="H46" s="351"/>
      <c r="I46" s="351"/>
      <c r="J46" s="351"/>
      <c r="K46" s="349"/>
    </row>
    <row r="47" spans="2:11" ht="15" customHeight="1" x14ac:dyDescent="0.3">
      <c r="B47" s="352"/>
      <c r="C47" s="354"/>
      <c r="D47" s="354"/>
      <c r="E47" s="351" t="s">
        <v>1131</v>
      </c>
      <c r="F47" s="351"/>
      <c r="G47" s="351"/>
      <c r="H47" s="351"/>
      <c r="I47" s="351"/>
      <c r="J47" s="351"/>
      <c r="K47" s="349"/>
    </row>
    <row r="48" spans="2:11" ht="15" customHeight="1" x14ac:dyDescent="0.3">
      <c r="B48" s="352"/>
      <c r="C48" s="354"/>
      <c r="D48" s="354"/>
      <c r="E48" s="351" t="s">
        <v>1132</v>
      </c>
      <c r="F48" s="351"/>
      <c r="G48" s="351"/>
      <c r="H48" s="351"/>
      <c r="I48" s="351"/>
      <c r="J48" s="351"/>
      <c r="K48" s="349"/>
    </row>
    <row r="49" spans="2:11" ht="15" customHeight="1" x14ac:dyDescent="0.3">
      <c r="B49" s="352"/>
      <c r="C49" s="354"/>
      <c r="D49" s="351" t="s">
        <v>1133</v>
      </c>
      <c r="E49" s="351"/>
      <c r="F49" s="351"/>
      <c r="G49" s="351"/>
      <c r="H49" s="351"/>
      <c r="I49" s="351"/>
      <c r="J49" s="351"/>
      <c r="K49" s="349"/>
    </row>
    <row r="50" spans="2:11" ht="25.5" customHeight="1" x14ac:dyDescent="0.3">
      <c r="B50" s="347"/>
      <c r="C50" s="348" t="s">
        <v>1134</v>
      </c>
      <c r="D50" s="348"/>
      <c r="E50" s="348"/>
      <c r="F50" s="348"/>
      <c r="G50" s="348"/>
      <c r="H50" s="348"/>
      <c r="I50" s="348"/>
      <c r="J50" s="348"/>
      <c r="K50" s="349"/>
    </row>
    <row r="51" spans="2:11" ht="5.25" customHeight="1" x14ac:dyDescent="0.3">
      <c r="B51" s="347"/>
      <c r="C51" s="350"/>
      <c r="D51" s="350"/>
      <c r="E51" s="350"/>
      <c r="F51" s="350"/>
      <c r="G51" s="350"/>
      <c r="H51" s="350"/>
      <c r="I51" s="350"/>
      <c r="J51" s="350"/>
      <c r="K51" s="349"/>
    </row>
    <row r="52" spans="2:11" ht="15" customHeight="1" x14ac:dyDescent="0.3">
      <c r="B52" s="347"/>
      <c r="C52" s="351" t="s">
        <v>1135</v>
      </c>
      <c r="D52" s="351"/>
      <c r="E52" s="351"/>
      <c r="F52" s="351"/>
      <c r="G52" s="351"/>
      <c r="H52" s="351"/>
      <c r="I52" s="351"/>
      <c r="J52" s="351"/>
      <c r="K52" s="349"/>
    </row>
    <row r="53" spans="2:11" ht="15" customHeight="1" x14ac:dyDescent="0.3">
      <c r="B53" s="347"/>
      <c r="C53" s="351" t="s">
        <v>1136</v>
      </c>
      <c r="D53" s="351"/>
      <c r="E53" s="351"/>
      <c r="F53" s="351"/>
      <c r="G53" s="351"/>
      <c r="H53" s="351"/>
      <c r="I53" s="351"/>
      <c r="J53" s="351"/>
      <c r="K53" s="349"/>
    </row>
    <row r="54" spans="2:11" ht="12.75" customHeight="1" x14ac:dyDescent="0.3">
      <c r="B54" s="347"/>
      <c r="C54" s="353"/>
      <c r="D54" s="353"/>
      <c r="E54" s="353"/>
      <c r="F54" s="353"/>
      <c r="G54" s="353"/>
      <c r="H54" s="353"/>
      <c r="I54" s="353"/>
      <c r="J54" s="353"/>
      <c r="K54" s="349"/>
    </row>
    <row r="55" spans="2:11" ht="15" customHeight="1" x14ac:dyDescent="0.3">
      <c r="B55" s="347"/>
      <c r="C55" s="351" t="s">
        <v>1137</v>
      </c>
      <c r="D55" s="351"/>
      <c r="E55" s="351"/>
      <c r="F55" s="351"/>
      <c r="G55" s="351"/>
      <c r="H55" s="351"/>
      <c r="I55" s="351"/>
      <c r="J55" s="351"/>
      <c r="K55" s="349"/>
    </row>
    <row r="56" spans="2:11" ht="15" customHeight="1" x14ac:dyDescent="0.3">
      <c r="B56" s="347"/>
      <c r="C56" s="354"/>
      <c r="D56" s="351" t="s">
        <v>1138</v>
      </c>
      <c r="E56" s="351"/>
      <c r="F56" s="351"/>
      <c r="G56" s="351"/>
      <c r="H56" s="351"/>
      <c r="I56" s="351"/>
      <c r="J56" s="351"/>
      <c r="K56" s="349"/>
    </row>
    <row r="57" spans="2:11" ht="15" customHeight="1" x14ac:dyDescent="0.3">
      <c r="B57" s="347"/>
      <c r="C57" s="354"/>
      <c r="D57" s="351" t="s">
        <v>1139</v>
      </c>
      <c r="E57" s="351"/>
      <c r="F57" s="351"/>
      <c r="G57" s="351"/>
      <c r="H57" s="351"/>
      <c r="I57" s="351"/>
      <c r="J57" s="351"/>
      <c r="K57" s="349"/>
    </row>
    <row r="58" spans="2:11" ht="15" customHeight="1" x14ac:dyDescent="0.3">
      <c r="B58" s="347"/>
      <c r="C58" s="354"/>
      <c r="D58" s="351" t="s">
        <v>1140</v>
      </c>
      <c r="E58" s="351"/>
      <c r="F58" s="351"/>
      <c r="G58" s="351"/>
      <c r="H58" s="351"/>
      <c r="I58" s="351"/>
      <c r="J58" s="351"/>
      <c r="K58" s="349"/>
    </row>
    <row r="59" spans="2:11" ht="15" customHeight="1" x14ac:dyDescent="0.3">
      <c r="B59" s="347"/>
      <c r="C59" s="354"/>
      <c r="D59" s="351" t="s">
        <v>1141</v>
      </c>
      <c r="E59" s="351"/>
      <c r="F59" s="351"/>
      <c r="G59" s="351"/>
      <c r="H59" s="351"/>
      <c r="I59" s="351"/>
      <c r="J59" s="351"/>
      <c r="K59" s="349"/>
    </row>
    <row r="60" spans="2:11" ht="15" customHeight="1" x14ac:dyDescent="0.3">
      <c r="B60" s="347"/>
      <c r="C60" s="354"/>
      <c r="D60" s="357" t="s">
        <v>1142</v>
      </c>
      <c r="E60" s="357"/>
      <c r="F60" s="357"/>
      <c r="G60" s="357"/>
      <c r="H60" s="357"/>
      <c r="I60" s="357"/>
      <c r="J60" s="357"/>
      <c r="K60" s="349"/>
    </row>
    <row r="61" spans="2:11" ht="15" customHeight="1" x14ac:dyDescent="0.3">
      <c r="B61" s="347"/>
      <c r="C61" s="354"/>
      <c r="D61" s="351" t="s">
        <v>1143</v>
      </c>
      <c r="E61" s="351"/>
      <c r="F61" s="351"/>
      <c r="G61" s="351"/>
      <c r="H61" s="351"/>
      <c r="I61" s="351"/>
      <c r="J61" s="351"/>
      <c r="K61" s="349"/>
    </row>
    <row r="62" spans="2:11" ht="12.75" customHeight="1" x14ac:dyDescent="0.3">
      <c r="B62" s="347"/>
      <c r="C62" s="354"/>
      <c r="D62" s="354"/>
      <c r="E62" s="358"/>
      <c r="F62" s="354"/>
      <c r="G62" s="354"/>
      <c r="H62" s="354"/>
      <c r="I62" s="354"/>
      <c r="J62" s="354"/>
      <c r="K62" s="349"/>
    </row>
    <row r="63" spans="2:11" ht="15" customHeight="1" x14ac:dyDescent="0.3">
      <c r="B63" s="347"/>
      <c r="C63" s="354"/>
      <c r="D63" s="351" t="s">
        <v>1144</v>
      </c>
      <c r="E63" s="351"/>
      <c r="F63" s="351"/>
      <c r="G63" s="351"/>
      <c r="H63" s="351"/>
      <c r="I63" s="351"/>
      <c r="J63" s="351"/>
      <c r="K63" s="349"/>
    </row>
    <row r="64" spans="2:11" ht="15" customHeight="1" x14ac:dyDescent="0.3">
      <c r="B64" s="347"/>
      <c r="C64" s="354"/>
      <c r="D64" s="357" t="s">
        <v>1145</v>
      </c>
      <c r="E64" s="357"/>
      <c r="F64" s="357"/>
      <c r="G64" s="357"/>
      <c r="H64" s="357"/>
      <c r="I64" s="357"/>
      <c r="J64" s="357"/>
      <c r="K64" s="349"/>
    </row>
    <row r="65" spans="2:11" ht="15" customHeight="1" x14ac:dyDescent="0.3">
      <c r="B65" s="347"/>
      <c r="C65" s="354"/>
      <c r="D65" s="351" t="s">
        <v>1146</v>
      </c>
      <c r="E65" s="351"/>
      <c r="F65" s="351"/>
      <c r="G65" s="351"/>
      <c r="H65" s="351"/>
      <c r="I65" s="351"/>
      <c r="J65" s="351"/>
      <c r="K65" s="349"/>
    </row>
    <row r="66" spans="2:11" ht="15" customHeight="1" x14ac:dyDescent="0.3">
      <c r="B66" s="347"/>
      <c r="C66" s="354"/>
      <c r="D66" s="351" t="s">
        <v>1147</v>
      </c>
      <c r="E66" s="351"/>
      <c r="F66" s="351"/>
      <c r="G66" s="351"/>
      <c r="H66" s="351"/>
      <c r="I66" s="351"/>
      <c r="J66" s="351"/>
      <c r="K66" s="349"/>
    </row>
    <row r="67" spans="2:11" ht="15" customHeight="1" x14ac:dyDescent="0.3">
      <c r="B67" s="347"/>
      <c r="C67" s="354"/>
      <c r="D67" s="351" t="s">
        <v>1148</v>
      </c>
      <c r="E67" s="351"/>
      <c r="F67" s="351"/>
      <c r="G67" s="351"/>
      <c r="H67" s="351"/>
      <c r="I67" s="351"/>
      <c r="J67" s="351"/>
      <c r="K67" s="349"/>
    </row>
    <row r="68" spans="2:11" ht="15" customHeight="1" x14ac:dyDescent="0.3">
      <c r="B68" s="347"/>
      <c r="C68" s="354"/>
      <c r="D68" s="351" t="s">
        <v>1149</v>
      </c>
      <c r="E68" s="351"/>
      <c r="F68" s="351"/>
      <c r="G68" s="351"/>
      <c r="H68" s="351"/>
      <c r="I68" s="351"/>
      <c r="J68" s="351"/>
      <c r="K68" s="349"/>
    </row>
    <row r="69" spans="2:11" ht="12.75" customHeight="1" x14ac:dyDescent="0.3">
      <c r="B69" s="359"/>
      <c r="C69" s="360"/>
      <c r="D69" s="360"/>
      <c r="E69" s="360"/>
      <c r="F69" s="360"/>
      <c r="G69" s="360"/>
      <c r="H69" s="360"/>
      <c r="I69" s="360"/>
      <c r="J69" s="360"/>
      <c r="K69" s="361"/>
    </row>
    <row r="70" spans="2:11" ht="18.75" customHeight="1" x14ac:dyDescent="0.3">
      <c r="B70" s="362"/>
      <c r="C70" s="362"/>
      <c r="D70" s="362"/>
      <c r="E70" s="362"/>
      <c r="F70" s="362"/>
      <c r="G70" s="362"/>
      <c r="H70" s="362"/>
      <c r="I70" s="362"/>
      <c r="J70" s="362"/>
      <c r="K70" s="363"/>
    </row>
    <row r="71" spans="2:11" ht="18.75" customHeight="1" x14ac:dyDescent="0.3">
      <c r="B71" s="363"/>
      <c r="C71" s="363"/>
      <c r="D71" s="363"/>
      <c r="E71" s="363"/>
      <c r="F71" s="363"/>
      <c r="G71" s="363"/>
      <c r="H71" s="363"/>
      <c r="I71" s="363"/>
      <c r="J71" s="363"/>
      <c r="K71" s="363"/>
    </row>
    <row r="72" spans="2:11" ht="7.5" customHeight="1" x14ac:dyDescent="0.3">
      <c r="B72" s="364"/>
      <c r="C72" s="365"/>
      <c r="D72" s="365"/>
      <c r="E72" s="365"/>
      <c r="F72" s="365"/>
      <c r="G72" s="365"/>
      <c r="H72" s="365"/>
      <c r="I72" s="365"/>
      <c r="J72" s="365"/>
      <c r="K72" s="366"/>
    </row>
    <row r="73" spans="2:11" ht="45" customHeight="1" x14ac:dyDescent="0.3">
      <c r="B73" s="367"/>
      <c r="C73" s="368" t="s">
        <v>1086</v>
      </c>
      <c r="D73" s="368"/>
      <c r="E73" s="368"/>
      <c r="F73" s="368"/>
      <c r="G73" s="368"/>
      <c r="H73" s="368"/>
      <c r="I73" s="368"/>
      <c r="J73" s="368"/>
      <c r="K73" s="369"/>
    </row>
    <row r="74" spans="2:11" ht="17.25" customHeight="1" x14ac:dyDescent="0.3">
      <c r="B74" s="367"/>
      <c r="C74" s="370" t="s">
        <v>1150</v>
      </c>
      <c r="D74" s="370"/>
      <c r="E74" s="370"/>
      <c r="F74" s="370" t="s">
        <v>1151</v>
      </c>
      <c r="G74" s="371"/>
      <c r="H74" s="370" t="s">
        <v>136</v>
      </c>
      <c r="I74" s="370" t="s">
        <v>55</v>
      </c>
      <c r="J74" s="370" t="s">
        <v>1152</v>
      </c>
      <c r="K74" s="369"/>
    </row>
    <row r="75" spans="2:11" ht="17.25" customHeight="1" x14ac:dyDescent="0.3">
      <c r="B75" s="367"/>
      <c r="C75" s="372" t="s">
        <v>1153</v>
      </c>
      <c r="D75" s="372"/>
      <c r="E75" s="372"/>
      <c r="F75" s="373" t="s">
        <v>1154</v>
      </c>
      <c r="G75" s="374"/>
      <c r="H75" s="372"/>
      <c r="I75" s="372"/>
      <c r="J75" s="372" t="s">
        <v>1155</v>
      </c>
      <c r="K75" s="369"/>
    </row>
    <row r="76" spans="2:11" ht="5.25" customHeight="1" x14ac:dyDescent="0.3">
      <c r="B76" s="367"/>
      <c r="C76" s="375"/>
      <c r="D76" s="375"/>
      <c r="E76" s="375"/>
      <c r="F76" s="375"/>
      <c r="G76" s="376"/>
      <c r="H76" s="375"/>
      <c r="I76" s="375"/>
      <c r="J76" s="375"/>
      <c r="K76" s="369"/>
    </row>
    <row r="77" spans="2:11" ht="15" customHeight="1" x14ac:dyDescent="0.3">
      <c r="B77" s="367"/>
      <c r="C77" s="356" t="s">
        <v>51</v>
      </c>
      <c r="D77" s="375"/>
      <c r="E77" s="375"/>
      <c r="F77" s="377" t="s">
        <v>1156</v>
      </c>
      <c r="G77" s="376"/>
      <c r="H77" s="356" t="s">
        <v>1157</v>
      </c>
      <c r="I77" s="356" t="s">
        <v>1158</v>
      </c>
      <c r="J77" s="356">
        <v>20</v>
      </c>
      <c r="K77" s="369"/>
    </row>
    <row r="78" spans="2:11" ht="15" customHeight="1" x14ac:dyDescent="0.3">
      <c r="B78" s="367"/>
      <c r="C78" s="356" t="s">
        <v>1159</v>
      </c>
      <c r="D78" s="356"/>
      <c r="E78" s="356"/>
      <c r="F78" s="377" t="s">
        <v>1156</v>
      </c>
      <c r="G78" s="376"/>
      <c r="H78" s="356" t="s">
        <v>1160</v>
      </c>
      <c r="I78" s="356" t="s">
        <v>1158</v>
      </c>
      <c r="J78" s="356">
        <v>120</v>
      </c>
      <c r="K78" s="369"/>
    </row>
    <row r="79" spans="2:11" ht="15" customHeight="1" x14ac:dyDescent="0.3">
      <c r="B79" s="378"/>
      <c r="C79" s="356" t="s">
        <v>1161</v>
      </c>
      <c r="D79" s="356"/>
      <c r="E79" s="356"/>
      <c r="F79" s="377" t="s">
        <v>1162</v>
      </c>
      <c r="G79" s="376"/>
      <c r="H79" s="356" t="s">
        <v>1163</v>
      </c>
      <c r="I79" s="356" t="s">
        <v>1158</v>
      </c>
      <c r="J79" s="356">
        <v>50</v>
      </c>
      <c r="K79" s="369"/>
    </row>
    <row r="80" spans="2:11" ht="15" customHeight="1" x14ac:dyDescent="0.3">
      <c r="B80" s="378"/>
      <c r="C80" s="356" t="s">
        <v>1164</v>
      </c>
      <c r="D80" s="356"/>
      <c r="E80" s="356"/>
      <c r="F80" s="377" t="s">
        <v>1156</v>
      </c>
      <c r="G80" s="376"/>
      <c r="H80" s="356" t="s">
        <v>1165</v>
      </c>
      <c r="I80" s="356" t="s">
        <v>1166</v>
      </c>
      <c r="J80" s="356"/>
      <c r="K80" s="369"/>
    </row>
    <row r="81" spans="2:11" ht="15" customHeight="1" x14ac:dyDescent="0.3">
      <c r="B81" s="378"/>
      <c r="C81" s="379" t="s">
        <v>1167</v>
      </c>
      <c r="D81" s="379"/>
      <c r="E81" s="379"/>
      <c r="F81" s="380" t="s">
        <v>1162</v>
      </c>
      <c r="G81" s="379"/>
      <c r="H81" s="379" t="s">
        <v>1168</v>
      </c>
      <c r="I81" s="379" t="s">
        <v>1158</v>
      </c>
      <c r="J81" s="379">
        <v>15</v>
      </c>
      <c r="K81" s="369"/>
    </row>
    <row r="82" spans="2:11" ht="15" customHeight="1" x14ac:dyDescent="0.3">
      <c r="B82" s="378"/>
      <c r="C82" s="379" t="s">
        <v>1169</v>
      </c>
      <c r="D82" s="379"/>
      <c r="E82" s="379"/>
      <c r="F82" s="380" t="s">
        <v>1162</v>
      </c>
      <c r="G82" s="379"/>
      <c r="H82" s="379" t="s">
        <v>1170</v>
      </c>
      <c r="I82" s="379" t="s">
        <v>1158</v>
      </c>
      <c r="J82" s="379">
        <v>15</v>
      </c>
      <c r="K82" s="369"/>
    </row>
    <row r="83" spans="2:11" ht="15" customHeight="1" x14ac:dyDescent="0.3">
      <c r="B83" s="378"/>
      <c r="C83" s="379" t="s">
        <v>1171</v>
      </c>
      <c r="D83" s="379"/>
      <c r="E83" s="379"/>
      <c r="F83" s="380" t="s">
        <v>1162</v>
      </c>
      <c r="G83" s="379"/>
      <c r="H83" s="379" t="s">
        <v>1172</v>
      </c>
      <c r="I83" s="379" t="s">
        <v>1158</v>
      </c>
      <c r="J83" s="379">
        <v>20</v>
      </c>
      <c r="K83" s="369"/>
    </row>
    <row r="84" spans="2:11" ht="15" customHeight="1" x14ac:dyDescent="0.3">
      <c r="B84" s="378"/>
      <c r="C84" s="379" t="s">
        <v>1173</v>
      </c>
      <c r="D84" s="379"/>
      <c r="E84" s="379"/>
      <c r="F84" s="380" t="s">
        <v>1162</v>
      </c>
      <c r="G84" s="379"/>
      <c r="H84" s="379" t="s">
        <v>1174</v>
      </c>
      <c r="I84" s="379" t="s">
        <v>1158</v>
      </c>
      <c r="J84" s="379">
        <v>20</v>
      </c>
      <c r="K84" s="369"/>
    </row>
    <row r="85" spans="2:11" ht="15" customHeight="1" x14ac:dyDescent="0.3">
      <c r="B85" s="378"/>
      <c r="C85" s="356" t="s">
        <v>1175</v>
      </c>
      <c r="D85" s="356"/>
      <c r="E85" s="356"/>
      <c r="F85" s="377" t="s">
        <v>1162</v>
      </c>
      <c r="G85" s="376"/>
      <c r="H85" s="356" t="s">
        <v>1176</v>
      </c>
      <c r="I85" s="356" t="s">
        <v>1158</v>
      </c>
      <c r="J85" s="356">
        <v>50</v>
      </c>
      <c r="K85" s="369"/>
    </row>
    <row r="86" spans="2:11" ht="15" customHeight="1" x14ac:dyDescent="0.3">
      <c r="B86" s="378"/>
      <c r="C86" s="356" t="s">
        <v>1177</v>
      </c>
      <c r="D86" s="356"/>
      <c r="E86" s="356"/>
      <c r="F86" s="377" t="s">
        <v>1162</v>
      </c>
      <c r="G86" s="376"/>
      <c r="H86" s="356" t="s">
        <v>1178</v>
      </c>
      <c r="I86" s="356" t="s">
        <v>1158</v>
      </c>
      <c r="J86" s="356">
        <v>20</v>
      </c>
      <c r="K86" s="369"/>
    </row>
    <row r="87" spans="2:11" ht="15" customHeight="1" x14ac:dyDescent="0.3">
      <c r="B87" s="378"/>
      <c r="C87" s="356" t="s">
        <v>1179</v>
      </c>
      <c r="D87" s="356"/>
      <c r="E87" s="356"/>
      <c r="F87" s="377" t="s">
        <v>1162</v>
      </c>
      <c r="G87" s="376"/>
      <c r="H87" s="356" t="s">
        <v>1180</v>
      </c>
      <c r="I87" s="356" t="s">
        <v>1158</v>
      </c>
      <c r="J87" s="356">
        <v>20</v>
      </c>
      <c r="K87" s="369"/>
    </row>
    <row r="88" spans="2:11" ht="15" customHeight="1" x14ac:dyDescent="0.3">
      <c r="B88" s="378"/>
      <c r="C88" s="356" t="s">
        <v>1181</v>
      </c>
      <c r="D88" s="356"/>
      <c r="E88" s="356"/>
      <c r="F88" s="377" t="s">
        <v>1162</v>
      </c>
      <c r="G88" s="376"/>
      <c r="H88" s="356" t="s">
        <v>1182</v>
      </c>
      <c r="I88" s="356" t="s">
        <v>1158</v>
      </c>
      <c r="J88" s="356">
        <v>50</v>
      </c>
      <c r="K88" s="369"/>
    </row>
    <row r="89" spans="2:11" ht="15" customHeight="1" x14ac:dyDescent="0.3">
      <c r="B89" s="378"/>
      <c r="C89" s="356" t="s">
        <v>1183</v>
      </c>
      <c r="D89" s="356"/>
      <c r="E89" s="356"/>
      <c r="F89" s="377" t="s">
        <v>1162</v>
      </c>
      <c r="G89" s="376"/>
      <c r="H89" s="356" t="s">
        <v>1183</v>
      </c>
      <c r="I89" s="356" t="s">
        <v>1158</v>
      </c>
      <c r="J89" s="356">
        <v>50</v>
      </c>
      <c r="K89" s="369"/>
    </row>
    <row r="90" spans="2:11" ht="15" customHeight="1" x14ac:dyDescent="0.3">
      <c r="B90" s="378"/>
      <c r="C90" s="356" t="s">
        <v>141</v>
      </c>
      <c r="D90" s="356"/>
      <c r="E90" s="356"/>
      <c r="F90" s="377" t="s">
        <v>1162</v>
      </c>
      <c r="G90" s="376"/>
      <c r="H90" s="356" t="s">
        <v>1184</v>
      </c>
      <c r="I90" s="356" t="s">
        <v>1158</v>
      </c>
      <c r="J90" s="356">
        <v>255</v>
      </c>
      <c r="K90" s="369"/>
    </row>
    <row r="91" spans="2:11" ht="15" customHeight="1" x14ac:dyDescent="0.3">
      <c r="B91" s="378"/>
      <c r="C91" s="356" t="s">
        <v>1185</v>
      </c>
      <c r="D91" s="356"/>
      <c r="E91" s="356"/>
      <c r="F91" s="377" t="s">
        <v>1156</v>
      </c>
      <c r="G91" s="376"/>
      <c r="H91" s="356" t="s">
        <v>1186</v>
      </c>
      <c r="I91" s="356" t="s">
        <v>1187</v>
      </c>
      <c r="J91" s="356"/>
      <c r="K91" s="369"/>
    </row>
    <row r="92" spans="2:11" ht="15" customHeight="1" x14ac:dyDescent="0.3">
      <c r="B92" s="378"/>
      <c r="C92" s="356" t="s">
        <v>1188</v>
      </c>
      <c r="D92" s="356"/>
      <c r="E92" s="356"/>
      <c r="F92" s="377" t="s">
        <v>1156</v>
      </c>
      <c r="G92" s="376"/>
      <c r="H92" s="356" t="s">
        <v>1189</v>
      </c>
      <c r="I92" s="356" t="s">
        <v>1190</v>
      </c>
      <c r="J92" s="356"/>
      <c r="K92" s="369"/>
    </row>
    <row r="93" spans="2:11" ht="15" customHeight="1" x14ac:dyDescent="0.3">
      <c r="B93" s="378"/>
      <c r="C93" s="356" t="s">
        <v>1191</v>
      </c>
      <c r="D93" s="356"/>
      <c r="E93" s="356"/>
      <c r="F93" s="377" t="s">
        <v>1156</v>
      </c>
      <c r="G93" s="376"/>
      <c r="H93" s="356" t="s">
        <v>1191</v>
      </c>
      <c r="I93" s="356" t="s">
        <v>1190</v>
      </c>
      <c r="J93" s="356"/>
      <c r="K93" s="369"/>
    </row>
    <row r="94" spans="2:11" ht="15" customHeight="1" x14ac:dyDescent="0.3">
      <c r="B94" s="378"/>
      <c r="C94" s="356" t="s">
        <v>36</v>
      </c>
      <c r="D94" s="356"/>
      <c r="E94" s="356"/>
      <c r="F94" s="377" t="s">
        <v>1156</v>
      </c>
      <c r="G94" s="376"/>
      <c r="H94" s="356" t="s">
        <v>1192</v>
      </c>
      <c r="I94" s="356" t="s">
        <v>1190</v>
      </c>
      <c r="J94" s="356"/>
      <c r="K94" s="369"/>
    </row>
    <row r="95" spans="2:11" ht="15" customHeight="1" x14ac:dyDescent="0.3">
      <c r="B95" s="378"/>
      <c r="C95" s="356" t="s">
        <v>46</v>
      </c>
      <c r="D95" s="356"/>
      <c r="E95" s="356"/>
      <c r="F95" s="377" t="s">
        <v>1156</v>
      </c>
      <c r="G95" s="376"/>
      <c r="H95" s="356" t="s">
        <v>1193</v>
      </c>
      <c r="I95" s="356" t="s">
        <v>1190</v>
      </c>
      <c r="J95" s="356"/>
      <c r="K95" s="369"/>
    </row>
    <row r="96" spans="2:11" ht="15" customHeight="1" x14ac:dyDescent="0.3">
      <c r="B96" s="381"/>
      <c r="C96" s="382"/>
      <c r="D96" s="382"/>
      <c r="E96" s="382"/>
      <c r="F96" s="382"/>
      <c r="G96" s="382"/>
      <c r="H96" s="382"/>
      <c r="I96" s="382"/>
      <c r="J96" s="382"/>
      <c r="K96" s="383"/>
    </row>
    <row r="97" spans="2:11" ht="18.75" customHeight="1" x14ac:dyDescent="0.3">
      <c r="B97" s="384"/>
      <c r="C97" s="385"/>
      <c r="D97" s="385"/>
      <c r="E97" s="385"/>
      <c r="F97" s="385"/>
      <c r="G97" s="385"/>
      <c r="H97" s="385"/>
      <c r="I97" s="385"/>
      <c r="J97" s="385"/>
      <c r="K97" s="384"/>
    </row>
    <row r="98" spans="2:11" ht="18.75" customHeight="1" x14ac:dyDescent="0.3">
      <c r="B98" s="363"/>
      <c r="C98" s="363"/>
      <c r="D98" s="363"/>
      <c r="E98" s="363"/>
      <c r="F98" s="363"/>
      <c r="G98" s="363"/>
      <c r="H98" s="363"/>
      <c r="I98" s="363"/>
      <c r="J98" s="363"/>
      <c r="K98" s="363"/>
    </row>
    <row r="99" spans="2:11" ht="7.5" customHeight="1" x14ac:dyDescent="0.3">
      <c r="B99" s="364"/>
      <c r="C99" s="365"/>
      <c r="D99" s="365"/>
      <c r="E99" s="365"/>
      <c r="F99" s="365"/>
      <c r="G99" s="365"/>
      <c r="H99" s="365"/>
      <c r="I99" s="365"/>
      <c r="J99" s="365"/>
      <c r="K99" s="366"/>
    </row>
    <row r="100" spans="2:11" ht="45" customHeight="1" x14ac:dyDescent="0.3">
      <c r="B100" s="367"/>
      <c r="C100" s="368" t="s">
        <v>1194</v>
      </c>
      <c r="D100" s="368"/>
      <c r="E100" s="368"/>
      <c r="F100" s="368"/>
      <c r="G100" s="368"/>
      <c r="H100" s="368"/>
      <c r="I100" s="368"/>
      <c r="J100" s="368"/>
      <c r="K100" s="369"/>
    </row>
    <row r="101" spans="2:11" ht="17.25" customHeight="1" x14ac:dyDescent="0.3">
      <c r="B101" s="367"/>
      <c r="C101" s="370" t="s">
        <v>1150</v>
      </c>
      <c r="D101" s="370"/>
      <c r="E101" s="370"/>
      <c r="F101" s="370" t="s">
        <v>1151</v>
      </c>
      <c r="G101" s="371"/>
      <c r="H101" s="370" t="s">
        <v>136</v>
      </c>
      <c r="I101" s="370" t="s">
        <v>55</v>
      </c>
      <c r="J101" s="370" t="s">
        <v>1152</v>
      </c>
      <c r="K101" s="369"/>
    </row>
    <row r="102" spans="2:11" ht="17.25" customHeight="1" x14ac:dyDescent="0.3">
      <c r="B102" s="367"/>
      <c r="C102" s="372" t="s">
        <v>1153</v>
      </c>
      <c r="D102" s="372"/>
      <c r="E102" s="372"/>
      <c r="F102" s="373" t="s">
        <v>1154</v>
      </c>
      <c r="G102" s="374"/>
      <c r="H102" s="372"/>
      <c r="I102" s="372"/>
      <c r="J102" s="372" t="s">
        <v>1155</v>
      </c>
      <c r="K102" s="369"/>
    </row>
    <row r="103" spans="2:11" ht="5.25" customHeight="1" x14ac:dyDescent="0.3">
      <c r="B103" s="367"/>
      <c r="C103" s="370"/>
      <c r="D103" s="370"/>
      <c r="E103" s="370"/>
      <c r="F103" s="370"/>
      <c r="G103" s="386"/>
      <c r="H103" s="370"/>
      <c r="I103" s="370"/>
      <c r="J103" s="370"/>
      <c r="K103" s="369"/>
    </row>
    <row r="104" spans="2:11" ht="15" customHeight="1" x14ac:dyDescent="0.3">
      <c r="B104" s="367"/>
      <c r="C104" s="356" t="s">
        <v>51</v>
      </c>
      <c r="D104" s="375"/>
      <c r="E104" s="375"/>
      <c r="F104" s="377" t="s">
        <v>1156</v>
      </c>
      <c r="G104" s="386"/>
      <c r="H104" s="356" t="s">
        <v>1195</v>
      </c>
      <c r="I104" s="356" t="s">
        <v>1158</v>
      </c>
      <c r="J104" s="356">
        <v>20</v>
      </c>
      <c r="K104" s="369"/>
    </row>
    <row r="105" spans="2:11" ht="15" customHeight="1" x14ac:dyDescent="0.3">
      <c r="B105" s="367"/>
      <c r="C105" s="356" t="s">
        <v>1159</v>
      </c>
      <c r="D105" s="356"/>
      <c r="E105" s="356"/>
      <c r="F105" s="377" t="s">
        <v>1156</v>
      </c>
      <c r="G105" s="356"/>
      <c r="H105" s="356" t="s">
        <v>1195</v>
      </c>
      <c r="I105" s="356" t="s">
        <v>1158</v>
      </c>
      <c r="J105" s="356">
        <v>120</v>
      </c>
      <c r="K105" s="369"/>
    </row>
    <row r="106" spans="2:11" ht="15" customHeight="1" x14ac:dyDescent="0.3">
      <c r="B106" s="378"/>
      <c r="C106" s="356" t="s">
        <v>1161</v>
      </c>
      <c r="D106" s="356"/>
      <c r="E106" s="356"/>
      <c r="F106" s="377" t="s">
        <v>1162</v>
      </c>
      <c r="G106" s="356"/>
      <c r="H106" s="356" t="s">
        <v>1195</v>
      </c>
      <c r="I106" s="356" t="s">
        <v>1158</v>
      </c>
      <c r="J106" s="356">
        <v>50</v>
      </c>
      <c r="K106" s="369"/>
    </row>
    <row r="107" spans="2:11" ht="15" customHeight="1" x14ac:dyDescent="0.3">
      <c r="B107" s="378"/>
      <c r="C107" s="356" t="s">
        <v>1164</v>
      </c>
      <c r="D107" s="356"/>
      <c r="E107" s="356"/>
      <c r="F107" s="377" t="s">
        <v>1156</v>
      </c>
      <c r="G107" s="356"/>
      <c r="H107" s="356" t="s">
        <v>1195</v>
      </c>
      <c r="I107" s="356" t="s">
        <v>1166</v>
      </c>
      <c r="J107" s="356"/>
      <c r="K107" s="369"/>
    </row>
    <row r="108" spans="2:11" ht="15" customHeight="1" x14ac:dyDescent="0.3">
      <c r="B108" s="378"/>
      <c r="C108" s="356" t="s">
        <v>1175</v>
      </c>
      <c r="D108" s="356"/>
      <c r="E108" s="356"/>
      <c r="F108" s="377" t="s">
        <v>1162</v>
      </c>
      <c r="G108" s="356"/>
      <c r="H108" s="356" t="s">
        <v>1195</v>
      </c>
      <c r="I108" s="356" t="s">
        <v>1158</v>
      </c>
      <c r="J108" s="356">
        <v>50</v>
      </c>
      <c r="K108" s="369"/>
    </row>
    <row r="109" spans="2:11" ht="15" customHeight="1" x14ac:dyDescent="0.3">
      <c r="B109" s="378"/>
      <c r="C109" s="356" t="s">
        <v>1183</v>
      </c>
      <c r="D109" s="356"/>
      <c r="E109" s="356"/>
      <c r="F109" s="377" t="s">
        <v>1162</v>
      </c>
      <c r="G109" s="356"/>
      <c r="H109" s="356" t="s">
        <v>1195</v>
      </c>
      <c r="I109" s="356" t="s">
        <v>1158</v>
      </c>
      <c r="J109" s="356">
        <v>50</v>
      </c>
      <c r="K109" s="369"/>
    </row>
    <row r="110" spans="2:11" ht="15" customHeight="1" x14ac:dyDescent="0.3">
      <c r="B110" s="378"/>
      <c r="C110" s="356" t="s">
        <v>1181</v>
      </c>
      <c r="D110" s="356"/>
      <c r="E110" s="356"/>
      <c r="F110" s="377" t="s">
        <v>1162</v>
      </c>
      <c r="G110" s="356"/>
      <c r="H110" s="356" t="s">
        <v>1195</v>
      </c>
      <c r="I110" s="356" t="s">
        <v>1158</v>
      </c>
      <c r="J110" s="356">
        <v>50</v>
      </c>
      <c r="K110" s="369"/>
    </row>
    <row r="111" spans="2:11" ht="15" customHeight="1" x14ac:dyDescent="0.3">
      <c r="B111" s="378"/>
      <c r="C111" s="356" t="s">
        <v>51</v>
      </c>
      <c r="D111" s="356"/>
      <c r="E111" s="356"/>
      <c r="F111" s="377" t="s">
        <v>1156</v>
      </c>
      <c r="G111" s="356"/>
      <c r="H111" s="356" t="s">
        <v>1196</v>
      </c>
      <c r="I111" s="356" t="s">
        <v>1158</v>
      </c>
      <c r="J111" s="356">
        <v>20</v>
      </c>
      <c r="K111" s="369"/>
    </row>
    <row r="112" spans="2:11" ht="15" customHeight="1" x14ac:dyDescent="0.3">
      <c r="B112" s="378"/>
      <c r="C112" s="356" t="s">
        <v>1197</v>
      </c>
      <c r="D112" s="356"/>
      <c r="E112" s="356"/>
      <c r="F112" s="377" t="s">
        <v>1156</v>
      </c>
      <c r="G112" s="356"/>
      <c r="H112" s="356" t="s">
        <v>1198</v>
      </c>
      <c r="I112" s="356" t="s">
        <v>1158</v>
      </c>
      <c r="J112" s="356">
        <v>120</v>
      </c>
      <c r="K112" s="369"/>
    </row>
    <row r="113" spans="2:11" ht="15" customHeight="1" x14ac:dyDescent="0.3">
      <c r="B113" s="378"/>
      <c r="C113" s="356" t="s">
        <v>36</v>
      </c>
      <c r="D113" s="356"/>
      <c r="E113" s="356"/>
      <c r="F113" s="377" t="s">
        <v>1156</v>
      </c>
      <c r="G113" s="356"/>
      <c r="H113" s="356" t="s">
        <v>1199</v>
      </c>
      <c r="I113" s="356" t="s">
        <v>1190</v>
      </c>
      <c r="J113" s="356"/>
      <c r="K113" s="369"/>
    </row>
    <row r="114" spans="2:11" ht="15" customHeight="1" x14ac:dyDescent="0.3">
      <c r="B114" s="378"/>
      <c r="C114" s="356" t="s">
        <v>46</v>
      </c>
      <c r="D114" s="356"/>
      <c r="E114" s="356"/>
      <c r="F114" s="377" t="s">
        <v>1156</v>
      </c>
      <c r="G114" s="356"/>
      <c r="H114" s="356" t="s">
        <v>1200</v>
      </c>
      <c r="I114" s="356" t="s">
        <v>1190</v>
      </c>
      <c r="J114" s="356"/>
      <c r="K114" s="369"/>
    </row>
    <row r="115" spans="2:11" ht="15" customHeight="1" x14ac:dyDescent="0.3">
      <c r="B115" s="378"/>
      <c r="C115" s="356" t="s">
        <v>55</v>
      </c>
      <c r="D115" s="356"/>
      <c r="E115" s="356"/>
      <c r="F115" s="377" t="s">
        <v>1156</v>
      </c>
      <c r="G115" s="356"/>
      <c r="H115" s="356" t="s">
        <v>1201</v>
      </c>
      <c r="I115" s="356" t="s">
        <v>1202</v>
      </c>
      <c r="J115" s="356"/>
      <c r="K115" s="369"/>
    </row>
    <row r="116" spans="2:11" ht="15" customHeight="1" x14ac:dyDescent="0.3">
      <c r="B116" s="381"/>
      <c r="C116" s="387"/>
      <c r="D116" s="387"/>
      <c r="E116" s="387"/>
      <c r="F116" s="387"/>
      <c r="G116" s="387"/>
      <c r="H116" s="387"/>
      <c r="I116" s="387"/>
      <c r="J116" s="387"/>
      <c r="K116" s="383"/>
    </row>
    <row r="117" spans="2:11" ht="18.75" customHeight="1" x14ac:dyDescent="0.3">
      <c r="B117" s="388"/>
      <c r="C117" s="353"/>
      <c r="D117" s="353"/>
      <c r="E117" s="353"/>
      <c r="F117" s="389"/>
      <c r="G117" s="353"/>
      <c r="H117" s="353"/>
      <c r="I117" s="353"/>
      <c r="J117" s="353"/>
      <c r="K117" s="388"/>
    </row>
    <row r="118" spans="2:11" ht="18.75" customHeight="1" x14ac:dyDescent="0.3">
      <c r="B118" s="363"/>
      <c r="C118" s="363"/>
      <c r="D118" s="363"/>
      <c r="E118" s="363"/>
      <c r="F118" s="363"/>
      <c r="G118" s="363"/>
      <c r="H118" s="363"/>
      <c r="I118" s="363"/>
      <c r="J118" s="363"/>
      <c r="K118" s="363"/>
    </row>
    <row r="119" spans="2:11" ht="7.5" customHeight="1" x14ac:dyDescent="0.3">
      <c r="B119" s="390"/>
      <c r="C119" s="391"/>
      <c r="D119" s="391"/>
      <c r="E119" s="391"/>
      <c r="F119" s="391"/>
      <c r="G119" s="391"/>
      <c r="H119" s="391"/>
      <c r="I119" s="391"/>
      <c r="J119" s="391"/>
      <c r="K119" s="392"/>
    </row>
    <row r="120" spans="2:11" ht="45" customHeight="1" x14ac:dyDescent="0.3">
      <c r="B120" s="393"/>
      <c r="C120" s="344" t="s">
        <v>1203</v>
      </c>
      <c r="D120" s="344"/>
      <c r="E120" s="344"/>
      <c r="F120" s="344"/>
      <c r="G120" s="344"/>
      <c r="H120" s="344"/>
      <c r="I120" s="344"/>
      <c r="J120" s="344"/>
      <c r="K120" s="394"/>
    </row>
    <row r="121" spans="2:11" ht="17.25" customHeight="1" x14ac:dyDescent="0.3">
      <c r="B121" s="395"/>
      <c r="C121" s="370" t="s">
        <v>1150</v>
      </c>
      <c r="D121" s="370"/>
      <c r="E121" s="370"/>
      <c r="F121" s="370" t="s">
        <v>1151</v>
      </c>
      <c r="G121" s="371"/>
      <c r="H121" s="370" t="s">
        <v>136</v>
      </c>
      <c r="I121" s="370" t="s">
        <v>55</v>
      </c>
      <c r="J121" s="370" t="s">
        <v>1152</v>
      </c>
      <c r="K121" s="396"/>
    </row>
    <row r="122" spans="2:11" ht="17.25" customHeight="1" x14ac:dyDescent="0.3">
      <c r="B122" s="395"/>
      <c r="C122" s="372" t="s">
        <v>1153</v>
      </c>
      <c r="D122" s="372"/>
      <c r="E122" s="372"/>
      <c r="F122" s="373" t="s">
        <v>1154</v>
      </c>
      <c r="G122" s="374"/>
      <c r="H122" s="372"/>
      <c r="I122" s="372"/>
      <c r="J122" s="372" t="s">
        <v>1155</v>
      </c>
      <c r="K122" s="396"/>
    </row>
    <row r="123" spans="2:11" ht="5.25" customHeight="1" x14ac:dyDescent="0.3">
      <c r="B123" s="397"/>
      <c r="C123" s="375"/>
      <c r="D123" s="375"/>
      <c r="E123" s="375"/>
      <c r="F123" s="375"/>
      <c r="G123" s="356"/>
      <c r="H123" s="375"/>
      <c r="I123" s="375"/>
      <c r="J123" s="375"/>
      <c r="K123" s="398"/>
    </row>
    <row r="124" spans="2:11" ht="15" customHeight="1" x14ac:dyDescent="0.3">
      <c r="B124" s="397"/>
      <c r="C124" s="356" t="s">
        <v>1159</v>
      </c>
      <c r="D124" s="375"/>
      <c r="E124" s="375"/>
      <c r="F124" s="377" t="s">
        <v>1156</v>
      </c>
      <c r="G124" s="356"/>
      <c r="H124" s="356" t="s">
        <v>1195</v>
      </c>
      <c r="I124" s="356" t="s">
        <v>1158</v>
      </c>
      <c r="J124" s="356">
        <v>120</v>
      </c>
      <c r="K124" s="399"/>
    </row>
    <row r="125" spans="2:11" ht="15" customHeight="1" x14ac:dyDescent="0.3">
      <c r="B125" s="397"/>
      <c r="C125" s="356" t="s">
        <v>1204</v>
      </c>
      <c r="D125" s="356"/>
      <c r="E125" s="356"/>
      <c r="F125" s="377" t="s">
        <v>1156</v>
      </c>
      <c r="G125" s="356"/>
      <c r="H125" s="356" t="s">
        <v>1205</v>
      </c>
      <c r="I125" s="356" t="s">
        <v>1158</v>
      </c>
      <c r="J125" s="356" t="s">
        <v>1206</v>
      </c>
      <c r="K125" s="399"/>
    </row>
    <row r="126" spans="2:11" ht="15" customHeight="1" x14ac:dyDescent="0.3">
      <c r="B126" s="397"/>
      <c r="C126" s="356" t="s">
        <v>80</v>
      </c>
      <c r="D126" s="356"/>
      <c r="E126" s="356"/>
      <c r="F126" s="377" t="s">
        <v>1156</v>
      </c>
      <c r="G126" s="356"/>
      <c r="H126" s="356" t="s">
        <v>1207</v>
      </c>
      <c r="I126" s="356" t="s">
        <v>1158</v>
      </c>
      <c r="J126" s="356" t="s">
        <v>1206</v>
      </c>
      <c r="K126" s="399"/>
    </row>
    <row r="127" spans="2:11" ht="15" customHeight="1" x14ac:dyDescent="0.3">
      <c r="B127" s="397"/>
      <c r="C127" s="356" t="s">
        <v>1167</v>
      </c>
      <c r="D127" s="356"/>
      <c r="E127" s="356"/>
      <c r="F127" s="377" t="s">
        <v>1162</v>
      </c>
      <c r="G127" s="356"/>
      <c r="H127" s="356" t="s">
        <v>1168</v>
      </c>
      <c r="I127" s="356" t="s">
        <v>1158</v>
      </c>
      <c r="J127" s="356">
        <v>15</v>
      </c>
      <c r="K127" s="399"/>
    </row>
    <row r="128" spans="2:11" ht="15" customHeight="1" x14ac:dyDescent="0.3">
      <c r="B128" s="397"/>
      <c r="C128" s="379" t="s">
        <v>1169</v>
      </c>
      <c r="D128" s="379"/>
      <c r="E128" s="379"/>
      <c r="F128" s="380" t="s">
        <v>1162</v>
      </c>
      <c r="G128" s="379"/>
      <c r="H128" s="379" t="s">
        <v>1170</v>
      </c>
      <c r="I128" s="379" t="s">
        <v>1158</v>
      </c>
      <c r="J128" s="379">
        <v>15</v>
      </c>
      <c r="K128" s="399"/>
    </row>
    <row r="129" spans="2:11" ht="15" customHeight="1" x14ac:dyDescent="0.3">
      <c r="B129" s="397"/>
      <c r="C129" s="379" t="s">
        <v>1171</v>
      </c>
      <c r="D129" s="379"/>
      <c r="E129" s="379"/>
      <c r="F129" s="380" t="s">
        <v>1162</v>
      </c>
      <c r="G129" s="379"/>
      <c r="H129" s="379" t="s">
        <v>1172</v>
      </c>
      <c r="I129" s="379" t="s">
        <v>1158</v>
      </c>
      <c r="J129" s="379">
        <v>20</v>
      </c>
      <c r="K129" s="399"/>
    </row>
    <row r="130" spans="2:11" ht="15" customHeight="1" x14ac:dyDescent="0.3">
      <c r="B130" s="397"/>
      <c r="C130" s="379" t="s">
        <v>1173</v>
      </c>
      <c r="D130" s="379"/>
      <c r="E130" s="379"/>
      <c r="F130" s="380" t="s">
        <v>1162</v>
      </c>
      <c r="G130" s="379"/>
      <c r="H130" s="379" t="s">
        <v>1174</v>
      </c>
      <c r="I130" s="379" t="s">
        <v>1158</v>
      </c>
      <c r="J130" s="379">
        <v>20</v>
      </c>
      <c r="K130" s="399"/>
    </row>
    <row r="131" spans="2:11" ht="15" customHeight="1" x14ac:dyDescent="0.3">
      <c r="B131" s="397"/>
      <c r="C131" s="356" t="s">
        <v>1161</v>
      </c>
      <c r="D131" s="356"/>
      <c r="E131" s="356"/>
      <c r="F131" s="377" t="s">
        <v>1162</v>
      </c>
      <c r="G131" s="356"/>
      <c r="H131" s="356" t="s">
        <v>1195</v>
      </c>
      <c r="I131" s="356" t="s">
        <v>1158</v>
      </c>
      <c r="J131" s="356">
        <v>50</v>
      </c>
      <c r="K131" s="399"/>
    </row>
    <row r="132" spans="2:11" ht="15" customHeight="1" x14ac:dyDescent="0.3">
      <c r="B132" s="397"/>
      <c r="C132" s="356" t="s">
        <v>1175</v>
      </c>
      <c r="D132" s="356"/>
      <c r="E132" s="356"/>
      <c r="F132" s="377" t="s">
        <v>1162</v>
      </c>
      <c r="G132" s="356"/>
      <c r="H132" s="356" t="s">
        <v>1195</v>
      </c>
      <c r="I132" s="356" t="s">
        <v>1158</v>
      </c>
      <c r="J132" s="356">
        <v>50</v>
      </c>
      <c r="K132" s="399"/>
    </row>
    <row r="133" spans="2:11" ht="15" customHeight="1" x14ac:dyDescent="0.3">
      <c r="B133" s="397"/>
      <c r="C133" s="356" t="s">
        <v>1181</v>
      </c>
      <c r="D133" s="356"/>
      <c r="E133" s="356"/>
      <c r="F133" s="377" t="s">
        <v>1162</v>
      </c>
      <c r="G133" s="356"/>
      <c r="H133" s="356" t="s">
        <v>1195</v>
      </c>
      <c r="I133" s="356" t="s">
        <v>1158</v>
      </c>
      <c r="J133" s="356">
        <v>50</v>
      </c>
      <c r="K133" s="399"/>
    </row>
    <row r="134" spans="2:11" ht="15" customHeight="1" x14ac:dyDescent="0.3">
      <c r="B134" s="397"/>
      <c r="C134" s="356" t="s">
        <v>1183</v>
      </c>
      <c r="D134" s="356"/>
      <c r="E134" s="356"/>
      <c r="F134" s="377" t="s">
        <v>1162</v>
      </c>
      <c r="G134" s="356"/>
      <c r="H134" s="356" t="s">
        <v>1195</v>
      </c>
      <c r="I134" s="356" t="s">
        <v>1158</v>
      </c>
      <c r="J134" s="356">
        <v>50</v>
      </c>
      <c r="K134" s="399"/>
    </row>
    <row r="135" spans="2:11" ht="15" customHeight="1" x14ac:dyDescent="0.3">
      <c r="B135" s="397"/>
      <c r="C135" s="356" t="s">
        <v>141</v>
      </c>
      <c r="D135" s="356"/>
      <c r="E135" s="356"/>
      <c r="F135" s="377" t="s">
        <v>1162</v>
      </c>
      <c r="G135" s="356"/>
      <c r="H135" s="356" t="s">
        <v>1208</v>
      </c>
      <c r="I135" s="356" t="s">
        <v>1158</v>
      </c>
      <c r="J135" s="356">
        <v>255</v>
      </c>
      <c r="K135" s="399"/>
    </row>
    <row r="136" spans="2:11" ht="15" customHeight="1" x14ac:dyDescent="0.3">
      <c r="B136" s="397"/>
      <c r="C136" s="356" t="s">
        <v>1185</v>
      </c>
      <c r="D136" s="356"/>
      <c r="E136" s="356"/>
      <c r="F136" s="377" t="s">
        <v>1156</v>
      </c>
      <c r="G136" s="356"/>
      <c r="H136" s="356" t="s">
        <v>1209</v>
      </c>
      <c r="I136" s="356" t="s">
        <v>1187</v>
      </c>
      <c r="J136" s="356"/>
      <c r="K136" s="399"/>
    </row>
    <row r="137" spans="2:11" ht="15" customHeight="1" x14ac:dyDescent="0.3">
      <c r="B137" s="397"/>
      <c r="C137" s="356" t="s">
        <v>1188</v>
      </c>
      <c r="D137" s="356"/>
      <c r="E137" s="356"/>
      <c r="F137" s="377" t="s">
        <v>1156</v>
      </c>
      <c r="G137" s="356"/>
      <c r="H137" s="356" t="s">
        <v>1210</v>
      </c>
      <c r="I137" s="356" t="s">
        <v>1190</v>
      </c>
      <c r="J137" s="356"/>
      <c r="K137" s="399"/>
    </row>
    <row r="138" spans="2:11" ht="15" customHeight="1" x14ac:dyDescent="0.3">
      <c r="B138" s="397"/>
      <c r="C138" s="356" t="s">
        <v>1191</v>
      </c>
      <c r="D138" s="356"/>
      <c r="E138" s="356"/>
      <c r="F138" s="377" t="s">
        <v>1156</v>
      </c>
      <c r="G138" s="356"/>
      <c r="H138" s="356" t="s">
        <v>1191</v>
      </c>
      <c r="I138" s="356" t="s">
        <v>1190</v>
      </c>
      <c r="J138" s="356"/>
      <c r="K138" s="399"/>
    </row>
    <row r="139" spans="2:11" ht="15" customHeight="1" x14ac:dyDescent="0.3">
      <c r="B139" s="397"/>
      <c r="C139" s="356" t="s">
        <v>36</v>
      </c>
      <c r="D139" s="356"/>
      <c r="E139" s="356"/>
      <c r="F139" s="377" t="s">
        <v>1156</v>
      </c>
      <c r="G139" s="356"/>
      <c r="H139" s="356" t="s">
        <v>1211</v>
      </c>
      <c r="I139" s="356" t="s">
        <v>1190</v>
      </c>
      <c r="J139" s="356"/>
      <c r="K139" s="399"/>
    </row>
    <row r="140" spans="2:11" ht="15" customHeight="1" x14ac:dyDescent="0.3">
      <c r="B140" s="397"/>
      <c r="C140" s="356" t="s">
        <v>1212</v>
      </c>
      <c r="D140" s="356"/>
      <c r="E140" s="356"/>
      <c r="F140" s="377" t="s">
        <v>1156</v>
      </c>
      <c r="G140" s="356"/>
      <c r="H140" s="356" t="s">
        <v>1213</v>
      </c>
      <c r="I140" s="356" t="s">
        <v>1190</v>
      </c>
      <c r="J140" s="356"/>
      <c r="K140" s="399"/>
    </row>
    <row r="141" spans="2:11" ht="15" customHeight="1" x14ac:dyDescent="0.3">
      <c r="B141" s="400"/>
      <c r="C141" s="401"/>
      <c r="D141" s="401"/>
      <c r="E141" s="401"/>
      <c r="F141" s="401"/>
      <c r="G141" s="401"/>
      <c r="H141" s="401"/>
      <c r="I141" s="401"/>
      <c r="J141" s="401"/>
      <c r="K141" s="402"/>
    </row>
    <row r="142" spans="2:11" ht="18.75" customHeight="1" x14ac:dyDescent="0.3">
      <c r="B142" s="353"/>
      <c r="C142" s="353"/>
      <c r="D142" s="353"/>
      <c r="E142" s="353"/>
      <c r="F142" s="389"/>
      <c r="G142" s="353"/>
      <c r="H142" s="353"/>
      <c r="I142" s="353"/>
      <c r="J142" s="353"/>
      <c r="K142" s="353"/>
    </row>
    <row r="143" spans="2:11" ht="18.75" customHeight="1" x14ac:dyDescent="0.3">
      <c r="B143" s="363"/>
      <c r="C143" s="363"/>
      <c r="D143" s="363"/>
      <c r="E143" s="363"/>
      <c r="F143" s="363"/>
      <c r="G143" s="363"/>
      <c r="H143" s="363"/>
      <c r="I143" s="363"/>
      <c r="J143" s="363"/>
      <c r="K143" s="363"/>
    </row>
    <row r="144" spans="2:11" ht="7.5" customHeight="1" x14ac:dyDescent="0.3">
      <c r="B144" s="364"/>
      <c r="C144" s="365"/>
      <c r="D144" s="365"/>
      <c r="E144" s="365"/>
      <c r="F144" s="365"/>
      <c r="G144" s="365"/>
      <c r="H144" s="365"/>
      <c r="I144" s="365"/>
      <c r="J144" s="365"/>
      <c r="K144" s="366"/>
    </row>
    <row r="145" spans="2:11" ht="45" customHeight="1" x14ac:dyDescent="0.3">
      <c r="B145" s="367"/>
      <c r="C145" s="368" t="s">
        <v>1214</v>
      </c>
      <c r="D145" s="368"/>
      <c r="E145" s="368"/>
      <c r="F145" s="368"/>
      <c r="G145" s="368"/>
      <c r="H145" s="368"/>
      <c r="I145" s="368"/>
      <c r="J145" s="368"/>
      <c r="K145" s="369"/>
    </row>
    <row r="146" spans="2:11" ht="17.25" customHeight="1" x14ac:dyDescent="0.3">
      <c r="B146" s="367"/>
      <c r="C146" s="370" t="s">
        <v>1150</v>
      </c>
      <c r="D146" s="370"/>
      <c r="E146" s="370"/>
      <c r="F146" s="370" t="s">
        <v>1151</v>
      </c>
      <c r="G146" s="371"/>
      <c r="H146" s="370" t="s">
        <v>136</v>
      </c>
      <c r="I146" s="370" t="s">
        <v>55</v>
      </c>
      <c r="J146" s="370" t="s">
        <v>1152</v>
      </c>
      <c r="K146" s="369"/>
    </row>
    <row r="147" spans="2:11" ht="17.25" customHeight="1" x14ac:dyDescent="0.3">
      <c r="B147" s="367"/>
      <c r="C147" s="372" t="s">
        <v>1153</v>
      </c>
      <c r="D147" s="372"/>
      <c r="E147" s="372"/>
      <c r="F147" s="373" t="s">
        <v>1154</v>
      </c>
      <c r="G147" s="374"/>
      <c r="H147" s="372"/>
      <c r="I147" s="372"/>
      <c r="J147" s="372" t="s">
        <v>1155</v>
      </c>
      <c r="K147" s="369"/>
    </row>
    <row r="148" spans="2:11" ht="5.25" customHeight="1" x14ac:dyDescent="0.3">
      <c r="B148" s="378"/>
      <c r="C148" s="375"/>
      <c r="D148" s="375"/>
      <c r="E148" s="375"/>
      <c r="F148" s="375"/>
      <c r="G148" s="376"/>
      <c r="H148" s="375"/>
      <c r="I148" s="375"/>
      <c r="J148" s="375"/>
      <c r="K148" s="399"/>
    </row>
    <row r="149" spans="2:11" ht="15" customHeight="1" x14ac:dyDescent="0.3">
      <c r="B149" s="378"/>
      <c r="C149" s="403" t="s">
        <v>1159</v>
      </c>
      <c r="D149" s="356"/>
      <c r="E149" s="356"/>
      <c r="F149" s="404" t="s">
        <v>1156</v>
      </c>
      <c r="G149" s="356"/>
      <c r="H149" s="403" t="s">
        <v>1195</v>
      </c>
      <c r="I149" s="403" t="s">
        <v>1158</v>
      </c>
      <c r="J149" s="403">
        <v>120</v>
      </c>
      <c r="K149" s="399"/>
    </row>
    <row r="150" spans="2:11" ht="15" customHeight="1" x14ac:dyDescent="0.3">
      <c r="B150" s="378"/>
      <c r="C150" s="403" t="s">
        <v>1204</v>
      </c>
      <c r="D150" s="356"/>
      <c r="E150" s="356"/>
      <c r="F150" s="404" t="s">
        <v>1156</v>
      </c>
      <c r="G150" s="356"/>
      <c r="H150" s="403" t="s">
        <v>1215</v>
      </c>
      <c r="I150" s="403" t="s">
        <v>1158</v>
      </c>
      <c r="J150" s="403" t="s">
        <v>1206</v>
      </c>
      <c r="K150" s="399"/>
    </row>
    <row r="151" spans="2:11" ht="15" customHeight="1" x14ac:dyDescent="0.3">
      <c r="B151" s="378"/>
      <c r="C151" s="403" t="s">
        <v>80</v>
      </c>
      <c r="D151" s="356"/>
      <c r="E151" s="356"/>
      <c r="F151" s="404" t="s">
        <v>1156</v>
      </c>
      <c r="G151" s="356"/>
      <c r="H151" s="403" t="s">
        <v>1216</v>
      </c>
      <c r="I151" s="403" t="s">
        <v>1158</v>
      </c>
      <c r="J151" s="403" t="s">
        <v>1206</v>
      </c>
      <c r="K151" s="399"/>
    </row>
    <row r="152" spans="2:11" ht="15" customHeight="1" x14ac:dyDescent="0.3">
      <c r="B152" s="378"/>
      <c r="C152" s="403" t="s">
        <v>1161</v>
      </c>
      <c r="D152" s="356"/>
      <c r="E152" s="356"/>
      <c r="F152" s="404" t="s">
        <v>1162</v>
      </c>
      <c r="G152" s="356"/>
      <c r="H152" s="403" t="s">
        <v>1195</v>
      </c>
      <c r="I152" s="403" t="s">
        <v>1158</v>
      </c>
      <c r="J152" s="403">
        <v>50</v>
      </c>
      <c r="K152" s="399"/>
    </row>
    <row r="153" spans="2:11" ht="15" customHeight="1" x14ac:dyDescent="0.3">
      <c r="B153" s="378"/>
      <c r="C153" s="403" t="s">
        <v>1164</v>
      </c>
      <c r="D153" s="356"/>
      <c r="E153" s="356"/>
      <c r="F153" s="404" t="s">
        <v>1156</v>
      </c>
      <c r="G153" s="356"/>
      <c r="H153" s="403" t="s">
        <v>1195</v>
      </c>
      <c r="I153" s="403" t="s">
        <v>1166</v>
      </c>
      <c r="J153" s="403"/>
      <c r="K153" s="399"/>
    </row>
    <row r="154" spans="2:11" ht="15" customHeight="1" x14ac:dyDescent="0.3">
      <c r="B154" s="378"/>
      <c r="C154" s="403" t="s">
        <v>1175</v>
      </c>
      <c r="D154" s="356"/>
      <c r="E154" s="356"/>
      <c r="F154" s="404" t="s">
        <v>1162</v>
      </c>
      <c r="G154" s="356"/>
      <c r="H154" s="403" t="s">
        <v>1195</v>
      </c>
      <c r="I154" s="403" t="s">
        <v>1158</v>
      </c>
      <c r="J154" s="403">
        <v>50</v>
      </c>
      <c r="K154" s="399"/>
    </row>
    <row r="155" spans="2:11" ht="15" customHeight="1" x14ac:dyDescent="0.3">
      <c r="B155" s="378"/>
      <c r="C155" s="403" t="s">
        <v>1183</v>
      </c>
      <c r="D155" s="356"/>
      <c r="E155" s="356"/>
      <c r="F155" s="404" t="s">
        <v>1162</v>
      </c>
      <c r="G155" s="356"/>
      <c r="H155" s="403" t="s">
        <v>1195</v>
      </c>
      <c r="I155" s="403" t="s">
        <v>1158</v>
      </c>
      <c r="J155" s="403">
        <v>50</v>
      </c>
      <c r="K155" s="399"/>
    </row>
    <row r="156" spans="2:11" ht="15" customHeight="1" x14ac:dyDescent="0.3">
      <c r="B156" s="378"/>
      <c r="C156" s="403" t="s">
        <v>1181</v>
      </c>
      <c r="D156" s="356"/>
      <c r="E156" s="356"/>
      <c r="F156" s="404" t="s">
        <v>1162</v>
      </c>
      <c r="G156" s="356"/>
      <c r="H156" s="403" t="s">
        <v>1195</v>
      </c>
      <c r="I156" s="403" t="s">
        <v>1158</v>
      </c>
      <c r="J156" s="403">
        <v>50</v>
      </c>
      <c r="K156" s="399"/>
    </row>
    <row r="157" spans="2:11" ht="15" customHeight="1" x14ac:dyDescent="0.3">
      <c r="B157" s="378"/>
      <c r="C157" s="403" t="s">
        <v>116</v>
      </c>
      <c r="D157" s="356"/>
      <c r="E157" s="356"/>
      <c r="F157" s="404" t="s">
        <v>1156</v>
      </c>
      <c r="G157" s="356"/>
      <c r="H157" s="403" t="s">
        <v>1217</v>
      </c>
      <c r="I157" s="403" t="s">
        <v>1158</v>
      </c>
      <c r="J157" s="403" t="s">
        <v>1218</v>
      </c>
      <c r="K157" s="399"/>
    </row>
    <row r="158" spans="2:11" ht="15" customHeight="1" x14ac:dyDescent="0.3">
      <c r="B158" s="378"/>
      <c r="C158" s="403" t="s">
        <v>1219</v>
      </c>
      <c r="D158" s="356"/>
      <c r="E158" s="356"/>
      <c r="F158" s="404" t="s">
        <v>1156</v>
      </c>
      <c r="G158" s="356"/>
      <c r="H158" s="403" t="s">
        <v>1220</v>
      </c>
      <c r="I158" s="403" t="s">
        <v>1190</v>
      </c>
      <c r="J158" s="403"/>
      <c r="K158" s="399"/>
    </row>
    <row r="159" spans="2:11" ht="15" customHeight="1" x14ac:dyDescent="0.3">
      <c r="B159" s="405"/>
      <c r="C159" s="387"/>
      <c r="D159" s="387"/>
      <c r="E159" s="387"/>
      <c r="F159" s="387"/>
      <c r="G159" s="387"/>
      <c r="H159" s="387"/>
      <c r="I159" s="387"/>
      <c r="J159" s="387"/>
      <c r="K159" s="406"/>
    </row>
    <row r="160" spans="2:11" ht="18.75" customHeight="1" x14ac:dyDescent="0.3">
      <c r="B160" s="353"/>
      <c r="C160" s="356"/>
      <c r="D160" s="356"/>
      <c r="E160" s="356"/>
      <c r="F160" s="377"/>
      <c r="G160" s="356"/>
      <c r="H160" s="356"/>
      <c r="I160" s="356"/>
      <c r="J160" s="356"/>
      <c r="K160" s="353"/>
    </row>
    <row r="161" spans="2:11" ht="18.75" customHeight="1" x14ac:dyDescent="0.3">
      <c r="B161" s="363"/>
      <c r="C161" s="363"/>
      <c r="D161" s="363"/>
      <c r="E161" s="363"/>
      <c r="F161" s="363"/>
      <c r="G161" s="363"/>
      <c r="H161" s="363"/>
      <c r="I161" s="363"/>
      <c r="J161" s="363"/>
      <c r="K161" s="363"/>
    </row>
    <row r="162" spans="2:11" ht="7.5" customHeight="1" x14ac:dyDescent="0.3">
      <c r="B162" s="340"/>
      <c r="C162" s="341"/>
      <c r="D162" s="341"/>
      <c r="E162" s="341"/>
      <c r="F162" s="341"/>
      <c r="G162" s="341"/>
      <c r="H162" s="341"/>
      <c r="I162" s="341"/>
      <c r="J162" s="341"/>
      <c r="K162" s="342"/>
    </row>
    <row r="163" spans="2:11" ht="45" customHeight="1" x14ac:dyDescent="0.3">
      <c r="B163" s="343"/>
      <c r="C163" s="344" t="s">
        <v>1221</v>
      </c>
      <c r="D163" s="344"/>
      <c r="E163" s="344"/>
      <c r="F163" s="344"/>
      <c r="G163" s="344"/>
      <c r="H163" s="344"/>
      <c r="I163" s="344"/>
      <c r="J163" s="344"/>
      <c r="K163" s="345"/>
    </row>
    <row r="164" spans="2:11" ht="17.25" customHeight="1" x14ac:dyDescent="0.3">
      <c r="B164" s="343"/>
      <c r="C164" s="370" t="s">
        <v>1150</v>
      </c>
      <c r="D164" s="370"/>
      <c r="E164" s="370"/>
      <c r="F164" s="370" t="s">
        <v>1151</v>
      </c>
      <c r="G164" s="407"/>
      <c r="H164" s="408" t="s">
        <v>136</v>
      </c>
      <c r="I164" s="408" t="s">
        <v>55</v>
      </c>
      <c r="J164" s="370" t="s">
        <v>1152</v>
      </c>
      <c r="K164" s="345"/>
    </row>
    <row r="165" spans="2:11" ht="17.25" customHeight="1" x14ac:dyDescent="0.3">
      <c r="B165" s="347"/>
      <c r="C165" s="372" t="s">
        <v>1153</v>
      </c>
      <c r="D165" s="372"/>
      <c r="E165" s="372"/>
      <c r="F165" s="373" t="s">
        <v>1154</v>
      </c>
      <c r="G165" s="409"/>
      <c r="H165" s="410"/>
      <c r="I165" s="410"/>
      <c r="J165" s="372" t="s">
        <v>1155</v>
      </c>
      <c r="K165" s="349"/>
    </row>
    <row r="166" spans="2:11" ht="5.25" customHeight="1" x14ac:dyDescent="0.3">
      <c r="B166" s="378"/>
      <c r="C166" s="375"/>
      <c r="D166" s="375"/>
      <c r="E166" s="375"/>
      <c r="F166" s="375"/>
      <c r="G166" s="376"/>
      <c r="H166" s="375"/>
      <c r="I166" s="375"/>
      <c r="J166" s="375"/>
      <c r="K166" s="399"/>
    </row>
    <row r="167" spans="2:11" ht="15" customHeight="1" x14ac:dyDescent="0.3">
      <c r="B167" s="378"/>
      <c r="C167" s="356" t="s">
        <v>1159</v>
      </c>
      <c r="D167" s="356"/>
      <c r="E167" s="356"/>
      <c r="F167" s="377" t="s">
        <v>1156</v>
      </c>
      <c r="G167" s="356"/>
      <c r="H167" s="356" t="s">
        <v>1195</v>
      </c>
      <c r="I167" s="356" t="s">
        <v>1158</v>
      </c>
      <c r="J167" s="356">
        <v>120</v>
      </c>
      <c r="K167" s="399"/>
    </row>
    <row r="168" spans="2:11" ht="15" customHeight="1" x14ac:dyDescent="0.3">
      <c r="B168" s="378"/>
      <c r="C168" s="356" t="s">
        <v>1204</v>
      </c>
      <c r="D168" s="356"/>
      <c r="E168" s="356"/>
      <c r="F168" s="377" t="s">
        <v>1156</v>
      </c>
      <c r="G168" s="356"/>
      <c r="H168" s="356" t="s">
        <v>1205</v>
      </c>
      <c r="I168" s="356" t="s">
        <v>1158</v>
      </c>
      <c r="J168" s="356" t="s">
        <v>1206</v>
      </c>
      <c r="K168" s="399"/>
    </row>
    <row r="169" spans="2:11" ht="15" customHeight="1" x14ac:dyDescent="0.3">
      <c r="B169" s="378"/>
      <c r="C169" s="356" t="s">
        <v>80</v>
      </c>
      <c r="D169" s="356"/>
      <c r="E169" s="356"/>
      <c r="F169" s="377" t="s">
        <v>1156</v>
      </c>
      <c r="G169" s="356"/>
      <c r="H169" s="356" t="s">
        <v>1222</v>
      </c>
      <c r="I169" s="356" t="s">
        <v>1158</v>
      </c>
      <c r="J169" s="356" t="s">
        <v>1206</v>
      </c>
      <c r="K169" s="399"/>
    </row>
    <row r="170" spans="2:11" ht="15" customHeight="1" x14ac:dyDescent="0.3">
      <c r="B170" s="378"/>
      <c r="C170" s="356" t="s">
        <v>1161</v>
      </c>
      <c r="D170" s="356"/>
      <c r="E170" s="356"/>
      <c r="F170" s="377" t="s">
        <v>1162</v>
      </c>
      <c r="G170" s="356"/>
      <c r="H170" s="356" t="s">
        <v>1222</v>
      </c>
      <c r="I170" s="356" t="s">
        <v>1158</v>
      </c>
      <c r="J170" s="356">
        <v>50</v>
      </c>
      <c r="K170" s="399"/>
    </row>
    <row r="171" spans="2:11" ht="15" customHeight="1" x14ac:dyDescent="0.3">
      <c r="B171" s="378"/>
      <c r="C171" s="356" t="s">
        <v>1164</v>
      </c>
      <c r="D171" s="356"/>
      <c r="E171" s="356"/>
      <c r="F171" s="377" t="s">
        <v>1156</v>
      </c>
      <c r="G171" s="356"/>
      <c r="H171" s="356" t="s">
        <v>1222</v>
      </c>
      <c r="I171" s="356" t="s">
        <v>1166</v>
      </c>
      <c r="J171" s="356"/>
      <c r="K171" s="399"/>
    </row>
    <row r="172" spans="2:11" ht="15" customHeight="1" x14ac:dyDescent="0.3">
      <c r="B172" s="378"/>
      <c r="C172" s="356" t="s">
        <v>1175</v>
      </c>
      <c r="D172" s="356"/>
      <c r="E172" s="356"/>
      <c r="F172" s="377" t="s">
        <v>1162</v>
      </c>
      <c r="G172" s="356"/>
      <c r="H172" s="356" t="s">
        <v>1222</v>
      </c>
      <c r="I172" s="356" t="s">
        <v>1158</v>
      </c>
      <c r="J172" s="356">
        <v>50</v>
      </c>
      <c r="K172" s="399"/>
    </row>
    <row r="173" spans="2:11" ht="15" customHeight="1" x14ac:dyDescent="0.3">
      <c r="B173" s="378"/>
      <c r="C173" s="356" t="s">
        <v>1183</v>
      </c>
      <c r="D173" s="356"/>
      <c r="E173" s="356"/>
      <c r="F173" s="377" t="s">
        <v>1162</v>
      </c>
      <c r="G173" s="356"/>
      <c r="H173" s="356" t="s">
        <v>1222</v>
      </c>
      <c r="I173" s="356" t="s">
        <v>1158</v>
      </c>
      <c r="J173" s="356">
        <v>50</v>
      </c>
      <c r="K173" s="399"/>
    </row>
    <row r="174" spans="2:11" ht="15" customHeight="1" x14ac:dyDescent="0.3">
      <c r="B174" s="378"/>
      <c r="C174" s="356" t="s">
        <v>1181</v>
      </c>
      <c r="D174" s="356"/>
      <c r="E174" s="356"/>
      <c r="F174" s="377" t="s">
        <v>1162</v>
      </c>
      <c r="G174" s="356"/>
      <c r="H174" s="356" t="s">
        <v>1222</v>
      </c>
      <c r="I174" s="356" t="s">
        <v>1158</v>
      </c>
      <c r="J174" s="356">
        <v>50</v>
      </c>
      <c r="K174" s="399"/>
    </row>
    <row r="175" spans="2:11" ht="15" customHeight="1" x14ac:dyDescent="0.3">
      <c r="B175" s="378"/>
      <c r="C175" s="356" t="s">
        <v>135</v>
      </c>
      <c r="D175" s="356"/>
      <c r="E175" s="356"/>
      <c r="F175" s="377" t="s">
        <v>1156</v>
      </c>
      <c r="G175" s="356"/>
      <c r="H175" s="356" t="s">
        <v>1223</v>
      </c>
      <c r="I175" s="356" t="s">
        <v>1224</v>
      </c>
      <c r="J175" s="356"/>
      <c r="K175" s="399"/>
    </row>
    <row r="176" spans="2:11" ht="15" customHeight="1" x14ac:dyDescent="0.3">
      <c r="B176" s="378"/>
      <c r="C176" s="356" t="s">
        <v>55</v>
      </c>
      <c r="D176" s="356"/>
      <c r="E176" s="356"/>
      <c r="F176" s="377" t="s">
        <v>1156</v>
      </c>
      <c r="G176" s="356"/>
      <c r="H176" s="356" t="s">
        <v>1225</v>
      </c>
      <c r="I176" s="356" t="s">
        <v>1226</v>
      </c>
      <c r="J176" s="356">
        <v>1</v>
      </c>
      <c r="K176" s="399"/>
    </row>
    <row r="177" spans="2:11" ht="15" customHeight="1" x14ac:dyDescent="0.3">
      <c r="B177" s="378"/>
      <c r="C177" s="356" t="s">
        <v>51</v>
      </c>
      <c r="D177" s="356"/>
      <c r="E177" s="356"/>
      <c r="F177" s="377" t="s">
        <v>1156</v>
      </c>
      <c r="G177" s="356"/>
      <c r="H177" s="356" t="s">
        <v>1227</v>
      </c>
      <c r="I177" s="356" t="s">
        <v>1158</v>
      </c>
      <c r="J177" s="356">
        <v>20</v>
      </c>
      <c r="K177" s="399"/>
    </row>
    <row r="178" spans="2:11" ht="15" customHeight="1" x14ac:dyDescent="0.3">
      <c r="B178" s="378"/>
      <c r="C178" s="356" t="s">
        <v>136</v>
      </c>
      <c r="D178" s="356"/>
      <c r="E178" s="356"/>
      <c r="F178" s="377" t="s">
        <v>1156</v>
      </c>
      <c r="G178" s="356"/>
      <c r="H178" s="356" t="s">
        <v>1228</v>
      </c>
      <c r="I178" s="356" t="s">
        <v>1158</v>
      </c>
      <c r="J178" s="356">
        <v>255</v>
      </c>
      <c r="K178" s="399"/>
    </row>
    <row r="179" spans="2:11" ht="15" customHeight="1" x14ac:dyDescent="0.3">
      <c r="B179" s="378"/>
      <c r="C179" s="356" t="s">
        <v>137</v>
      </c>
      <c r="D179" s="356"/>
      <c r="E179" s="356"/>
      <c r="F179" s="377" t="s">
        <v>1156</v>
      </c>
      <c r="G179" s="356"/>
      <c r="H179" s="356" t="s">
        <v>1121</v>
      </c>
      <c r="I179" s="356" t="s">
        <v>1158</v>
      </c>
      <c r="J179" s="356">
        <v>10</v>
      </c>
      <c r="K179" s="399"/>
    </row>
    <row r="180" spans="2:11" ht="15" customHeight="1" x14ac:dyDescent="0.3">
      <c r="B180" s="378"/>
      <c r="C180" s="356" t="s">
        <v>138</v>
      </c>
      <c r="D180" s="356"/>
      <c r="E180" s="356"/>
      <c r="F180" s="377" t="s">
        <v>1156</v>
      </c>
      <c r="G180" s="356"/>
      <c r="H180" s="356" t="s">
        <v>1229</v>
      </c>
      <c r="I180" s="356" t="s">
        <v>1190</v>
      </c>
      <c r="J180" s="356"/>
      <c r="K180" s="399"/>
    </row>
    <row r="181" spans="2:11" ht="15" customHeight="1" x14ac:dyDescent="0.3">
      <c r="B181" s="378"/>
      <c r="C181" s="356" t="s">
        <v>1230</v>
      </c>
      <c r="D181" s="356"/>
      <c r="E181" s="356"/>
      <c r="F181" s="377" t="s">
        <v>1156</v>
      </c>
      <c r="G181" s="356"/>
      <c r="H181" s="356" t="s">
        <v>1231</v>
      </c>
      <c r="I181" s="356" t="s">
        <v>1190</v>
      </c>
      <c r="J181" s="356"/>
      <c r="K181" s="399"/>
    </row>
    <row r="182" spans="2:11" ht="15" customHeight="1" x14ac:dyDescent="0.3">
      <c r="B182" s="378"/>
      <c r="C182" s="356" t="s">
        <v>1219</v>
      </c>
      <c r="D182" s="356"/>
      <c r="E182" s="356"/>
      <c r="F182" s="377" t="s">
        <v>1156</v>
      </c>
      <c r="G182" s="356"/>
      <c r="H182" s="356" t="s">
        <v>1232</v>
      </c>
      <c r="I182" s="356" t="s">
        <v>1190</v>
      </c>
      <c r="J182" s="356"/>
      <c r="K182" s="399"/>
    </row>
    <row r="183" spans="2:11" ht="15" customHeight="1" x14ac:dyDescent="0.3">
      <c r="B183" s="378"/>
      <c r="C183" s="356" t="s">
        <v>140</v>
      </c>
      <c r="D183" s="356"/>
      <c r="E183" s="356"/>
      <c r="F183" s="377" t="s">
        <v>1162</v>
      </c>
      <c r="G183" s="356"/>
      <c r="H183" s="356" t="s">
        <v>1233</v>
      </c>
      <c r="I183" s="356" t="s">
        <v>1158</v>
      </c>
      <c r="J183" s="356">
        <v>50</v>
      </c>
      <c r="K183" s="399"/>
    </row>
    <row r="184" spans="2:11" ht="15" customHeight="1" x14ac:dyDescent="0.3">
      <c r="B184" s="378"/>
      <c r="C184" s="356" t="s">
        <v>1234</v>
      </c>
      <c r="D184" s="356"/>
      <c r="E184" s="356"/>
      <c r="F184" s="377" t="s">
        <v>1162</v>
      </c>
      <c r="G184" s="356"/>
      <c r="H184" s="356" t="s">
        <v>1235</v>
      </c>
      <c r="I184" s="356" t="s">
        <v>1236</v>
      </c>
      <c r="J184" s="356"/>
      <c r="K184" s="399"/>
    </row>
    <row r="185" spans="2:11" ht="15" customHeight="1" x14ac:dyDescent="0.3">
      <c r="B185" s="378"/>
      <c r="C185" s="356" t="s">
        <v>1237</v>
      </c>
      <c r="D185" s="356"/>
      <c r="E185" s="356"/>
      <c r="F185" s="377" t="s">
        <v>1162</v>
      </c>
      <c r="G185" s="356"/>
      <c r="H185" s="356" t="s">
        <v>1238</v>
      </c>
      <c r="I185" s="356" t="s">
        <v>1236</v>
      </c>
      <c r="J185" s="356"/>
      <c r="K185" s="399"/>
    </row>
    <row r="186" spans="2:11" ht="15" customHeight="1" x14ac:dyDescent="0.3">
      <c r="B186" s="378"/>
      <c r="C186" s="356" t="s">
        <v>1239</v>
      </c>
      <c r="D186" s="356"/>
      <c r="E186" s="356"/>
      <c r="F186" s="377" t="s">
        <v>1162</v>
      </c>
      <c r="G186" s="356"/>
      <c r="H186" s="356" t="s">
        <v>1240</v>
      </c>
      <c r="I186" s="356" t="s">
        <v>1236</v>
      </c>
      <c r="J186" s="356"/>
      <c r="K186" s="399"/>
    </row>
    <row r="187" spans="2:11" ht="15" customHeight="1" x14ac:dyDescent="0.3">
      <c r="B187" s="378"/>
      <c r="C187" s="411" t="s">
        <v>1241</v>
      </c>
      <c r="D187" s="356"/>
      <c r="E187" s="356"/>
      <c r="F187" s="377" t="s">
        <v>1162</v>
      </c>
      <c r="G187" s="356"/>
      <c r="H187" s="356" t="s">
        <v>1242</v>
      </c>
      <c r="I187" s="356" t="s">
        <v>1243</v>
      </c>
      <c r="J187" s="412" t="s">
        <v>1244</v>
      </c>
      <c r="K187" s="399"/>
    </row>
    <row r="188" spans="2:11" ht="15" customHeight="1" x14ac:dyDescent="0.3">
      <c r="B188" s="378"/>
      <c r="C188" s="362" t="s">
        <v>40</v>
      </c>
      <c r="D188" s="356"/>
      <c r="E188" s="356"/>
      <c r="F188" s="377" t="s">
        <v>1156</v>
      </c>
      <c r="G188" s="356"/>
      <c r="H188" s="353" t="s">
        <v>1245</v>
      </c>
      <c r="I188" s="356" t="s">
        <v>1246</v>
      </c>
      <c r="J188" s="356"/>
      <c r="K188" s="399"/>
    </row>
    <row r="189" spans="2:11" ht="15" customHeight="1" x14ac:dyDescent="0.3">
      <c r="B189" s="378"/>
      <c r="C189" s="362" t="s">
        <v>1247</v>
      </c>
      <c r="D189" s="356"/>
      <c r="E189" s="356"/>
      <c r="F189" s="377" t="s">
        <v>1156</v>
      </c>
      <c r="G189" s="356"/>
      <c r="H189" s="356" t="s">
        <v>1248</v>
      </c>
      <c r="I189" s="356" t="s">
        <v>1190</v>
      </c>
      <c r="J189" s="356"/>
      <c r="K189" s="399"/>
    </row>
    <row r="190" spans="2:11" ht="15" customHeight="1" x14ac:dyDescent="0.3">
      <c r="B190" s="378"/>
      <c r="C190" s="362" t="s">
        <v>1249</v>
      </c>
      <c r="D190" s="356"/>
      <c r="E190" s="356"/>
      <c r="F190" s="377" t="s">
        <v>1156</v>
      </c>
      <c r="G190" s="356"/>
      <c r="H190" s="356" t="s">
        <v>1250</v>
      </c>
      <c r="I190" s="356" t="s">
        <v>1190</v>
      </c>
      <c r="J190" s="356"/>
      <c r="K190" s="399"/>
    </row>
    <row r="191" spans="2:11" ht="15" customHeight="1" x14ac:dyDescent="0.3">
      <c r="B191" s="378"/>
      <c r="C191" s="362" t="s">
        <v>1251</v>
      </c>
      <c r="D191" s="356"/>
      <c r="E191" s="356"/>
      <c r="F191" s="377" t="s">
        <v>1162</v>
      </c>
      <c r="G191" s="356"/>
      <c r="H191" s="356" t="s">
        <v>1252</v>
      </c>
      <c r="I191" s="356" t="s">
        <v>1190</v>
      </c>
      <c r="J191" s="356"/>
      <c r="K191" s="399"/>
    </row>
    <row r="192" spans="2:11" ht="15" customHeight="1" x14ac:dyDescent="0.3">
      <c r="B192" s="405"/>
      <c r="C192" s="413"/>
      <c r="D192" s="387"/>
      <c r="E192" s="387"/>
      <c r="F192" s="387"/>
      <c r="G192" s="387"/>
      <c r="H192" s="387"/>
      <c r="I192" s="387"/>
      <c r="J192" s="387"/>
      <c r="K192" s="406"/>
    </row>
    <row r="193" spans="2:11" ht="18.75" customHeight="1" x14ac:dyDescent="0.3">
      <c r="B193" s="353"/>
      <c r="C193" s="356"/>
      <c r="D193" s="356"/>
      <c r="E193" s="356"/>
      <c r="F193" s="377"/>
      <c r="G193" s="356"/>
      <c r="H193" s="356"/>
      <c r="I193" s="356"/>
      <c r="J193" s="356"/>
      <c r="K193" s="353"/>
    </row>
    <row r="194" spans="2:11" ht="18.75" customHeight="1" x14ac:dyDescent="0.3">
      <c r="B194" s="353"/>
      <c r="C194" s="356"/>
      <c r="D194" s="356"/>
      <c r="E194" s="356"/>
      <c r="F194" s="377"/>
      <c r="G194" s="356"/>
      <c r="H194" s="356"/>
      <c r="I194" s="356"/>
      <c r="J194" s="356"/>
      <c r="K194" s="353"/>
    </row>
    <row r="195" spans="2:11" ht="18.75" customHeight="1" x14ac:dyDescent="0.3">
      <c r="B195" s="363"/>
      <c r="C195" s="363"/>
      <c r="D195" s="363"/>
      <c r="E195" s="363"/>
      <c r="F195" s="363"/>
      <c r="G195" s="363"/>
      <c r="H195" s="363"/>
      <c r="I195" s="363"/>
      <c r="J195" s="363"/>
      <c r="K195" s="363"/>
    </row>
    <row r="196" spans="2:11" x14ac:dyDescent="0.3">
      <c r="B196" s="340"/>
      <c r="C196" s="341"/>
      <c r="D196" s="341"/>
      <c r="E196" s="341"/>
      <c r="F196" s="341"/>
      <c r="G196" s="341"/>
      <c r="H196" s="341"/>
      <c r="I196" s="341"/>
      <c r="J196" s="341"/>
      <c r="K196" s="342"/>
    </row>
    <row r="197" spans="2:11" ht="21" x14ac:dyDescent="0.3">
      <c r="B197" s="343"/>
      <c r="C197" s="344" t="s">
        <v>1253</v>
      </c>
      <c r="D197" s="344"/>
      <c r="E197" s="344"/>
      <c r="F197" s="344"/>
      <c r="G197" s="344"/>
      <c r="H197" s="344"/>
      <c r="I197" s="344"/>
      <c r="J197" s="344"/>
      <c r="K197" s="345"/>
    </row>
    <row r="198" spans="2:11" ht="25.5" customHeight="1" x14ac:dyDescent="0.3">
      <c r="B198" s="343"/>
      <c r="C198" s="414" t="s">
        <v>1254</v>
      </c>
      <c r="D198" s="414"/>
      <c r="E198" s="414"/>
      <c r="F198" s="414" t="s">
        <v>1255</v>
      </c>
      <c r="G198" s="415"/>
      <c r="H198" s="416" t="s">
        <v>1256</v>
      </c>
      <c r="I198" s="416"/>
      <c r="J198" s="416"/>
      <c r="K198" s="345"/>
    </row>
    <row r="199" spans="2:11" ht="5.25" customHeight="1" x14ac:dyDescent="0.3">
      <c r="B199" s="378"/>
      <c r="C199" s="375"/>
      <c r="D199" s="375"/>
      <c r="E199" s="375"/>
      <c r="F199" s="375"/>
      <c r="G199" s="356"/>
      <c r="H199" s="375"/>
      <c r="I199" s="375"/>
      <c r="J199" s="375"/>
      <c r="K199" s="399"/>
    </row>
    <row r="200" spans="2:11" ht="15" customHeight="1" x14ac:dyDescent="0.3">
      <c r="B200" s="378"/>
      <c r="C200" s="356" t="s">
        <v>1246</v>
      </c>
      <c r="D200" s="356"/>
      <c r="E200" s="356"/>
      <c r="F200" s="377" t="s">
        <v>41</v>
      </c>
      <c r="G200" s="356"/>
      <c r="H200" s="417" t="s">
        <v>1257</v>
      </c>
      <c r="I200" s="417"/>
      <c r="J200" s="417"/>
      <c r="K200" s="399"/>
    </row>
    <row r="201" spans="2:11" ht="15" customHeight="1" x14ac:dyDescent="0.3">
      <c r="B201" s="378"/>
      <c r="C201" s="384"/>
      <c r="D201" s="356"/>
      <c r="E201" s="356"/>
      <c r="F201" s="377" t="s">
        <v>42</v>
      </c>
      <c r="G201" s="356"/>
      <c r="H201" s="417" t="s">
        <v>1258</v>
      </c>
      <c r="I201" s="417"/>
      <c r="J201" s="417"/>
      <c r="K201" s="399"/>
    </row>
    <row r="202" spans="2:11" ht="15" customHeight="1" x14ac:dyDescent="0.3">
      <c r="B202" s="378"/>
      <c r="C202" s="384"/>
      <c r="D202" s="356"/>
      <c r="E202" s="356"/>
      <c r="F202" s="377" t="s">
        <v>45</v>
      </c>
      <c r="G202" s="356"/>
      <c r="H202" s="417" t="s">
        <v>1259</v>
      </c>
      <c r="I202" s="417"/>
      <c r="J202" s="417"/>
      <c r="K202" s="399"/>
    </row>
    <row r="203" spans="2:11" ht="15" customHeight="1" x14ac:dyDescent="0.3">
      <c r="B203" s="378"/>
      <c r="C203" s="356"/>
      <c r="D203" s="356"/>
      <c r="E203" s="356"/>
      <c r="F203" s="377" t="s">
        <v>43</v>
      </c>
      <c r="G203" s="356"/>
      <c r="H203" s="417" t="s">
        <v>1260</v>
      </c>
      <c r="I203" s="417"/>
      <c r="J203" s="417"/>
      <c r="K203" s="399"/>
    </row>
    <row r="204" spans="2:11" ht="15" customHeight="1" x14ac:dyDescent="0.3">
      <c r="B204" s="378"/>
      <c r="C204" s="356"/>
      <c r="D204" s="356"/>
      <c r="E204" s="356"/>
      <c r="F204" s="377" t="s">
        <v>44</v>
      </c>
      <c r="G204" s="356"/>
      <c r="H204" s="417" t="s">
        <v>1261</v>
      </c>
      <c r="I204" s="417"/>
      <c r="J204" s="417"/>
      <c r="K204" s="399"/>
    </row>
    <row r="205" spans="2:11" ht="15" customHeight="1" x14ac:dyDescent="0.3">
      <c r="B205" s="378"/>
      <c r="C205" s="356"/>
      <c r="D205" s="356"/>
      <c r="E205" s="356"/>
      <c r="F205" s="377"/>
      <c r="G205" s="356"/>
      <c r="H205" s="356"/>
      <c r="I205" s="356"/>
      <c r="J205" s="356"/>
      <c r="K205" s="399"/>
    </row>
    <row r="206" spans="2:11" ht="15" customHeight="1" x14ac:dyDescent="0.3">
      <c r="B206" s="378"/>
      <c r="C206" s="356" t="s">
        <v>1202</v>
      </c>
      <c r="D206" s="356"/>
      <c r="E206" s="356"/>
      <c r="F206" s="377" t="s">
        <v>76</v>
      </c>
      <c r="G206" s="356"/>
      <c r="H206" s="417" t="s">
        <v>1262</v>
      </c>
      <c r="I206" s="417"/>
      <c r="J206" s="417"/>
      <c r="K206" s="399"/>
    </row>
    <row r="207" spans="2:11" ht="15" customHeight="1" x14ac:dyDescent="0.3">
      <c r="B207" s="378"/>
      <c r="C207" s="384"/>
      <c r="D207" s="356"/>
      <c r="E207" s="356"/>
      <c r="F207" s="377" t="s">
        <v>1100</v>
      </c>
      <c r="G207" s="356"/>
      <c r="H207" s="417" t="s">
        <v>1101</v>
      </c>
      <c r="I207" s="417"/>
      <c r="J207" s="417"/>
      <c r="K207" s="399"/>
    </row>
    <row r="208" spans="2:11" ht="15" customHeight="1" x14ac:dyDescent="0.3">
      <c r="B208" s="378"/>
      <c r="C208" s="356"/>
      <c r="D208" s="356"/>
      <c r="E208" s="356"/>
      <c r="F208" s="377" t="s">
        <v>1098</v>
      </c>
      <c r="G208" s="356"/>
      <c r="H208" s="417" t="s">
        <v>1263</v>
      </c>
      <c r="I208" s="417"/>
      <c r="J208" s="417"/>
      <c r="K208" s="399"/>
    </row>
    <row r="209" spans="2:11" ht="15" customHeight="1" x14ac:dyDescent="0.3">
      <c r="B209" s="418"/>
      <c r="C209" s="384"/>
      <c r="D209" s="384"/>
      <c r="E209" s="384"/>
      <c r="F209" s="377" t="s">
        <v>1102</v>
      </c>
      <c r="G209" s="362"/>
      <c r="H209" s="419" t="s">
        <v>1103</v>
      </c>
      <c r="I209" s="419"/>
      <c r="J209" s="419"/>
      <c r="K209" s="420"/>
    </row>
    <row r="210" spans="2:11" ht="15" customHeight="1" x14ac:dyDescent="0.3">
      <c r="B210" s="418"/>
      <c r="C210" s="384"/>
      <c r="D210" s="384"/>
      <c r="E210" s="384"/>
      <c r="F210" s="377" t="s">
        <v>1104</v>
      </c>
      <c r="G210" s="362"/>
      <c r="H210" s="419" t="s">
        <v>1264</v>
      </c>
      <c r="I210" s="419"/>
      <c r="J210" s="419"/>
      <c r="K210" s="420"/>
    </row>
    <row r="211" spans="2:11" ht="15" customHeight="1" x14ac:dyDescent="0.3">
      <c r="B211" s="418"/>
      <c r="C211" s="384"/>
      <c r="D211" s="384"/>
      <c r="E211" s="384"/>
      <c r="F211" s="421"/>
      <c r="G211" s="362"/>
      <c r="H211" s="422"/>
      <c r="I211" s="422"/>
      <c r="J211" s="422"/>
      <c r="K211" s="420"/>
    </row>
    <row r="212" spans="2:11" ht="15" customHeight="1" x14ac:dyDescent="0.3">
      <c r="B212" s="418"/>
      <c r="C212" s="356" t="s">
        <v>1226</v>
      </c>
      <c r="D212" s="384"/>
      <c r="E212" s="384"/>
      <c r="F212" s="377">
        <v>1</v>
      </c>
      <c r="G212" s="362"/>
      <c r="H212" s="419" t="s">
        <v>1265</v>
      </c>
      <c r="I212" s="419"/>
      <c r="J212" s="419"/>
      <c r="K212" s="420"/>
    </row>
    <row r="213" spans="2:11" ht="15" customHeight="1" x14ac:dyDescent="0.3">
      <c r="B213" s="418"/>
      <c r="C213" s="384"/>
      <c r="D213" s="384"/>
      <c r="E213" s="384"/>
      <c r="F213" s="377">
        <v>2</v>
      </c>
      <c r="G213" s="362"/>
      <c r="H213" s="419" t="s">
        <v>1266</v>
      </c>
      <c r="I213" s="419"/>
      <c r="J213" s="419"/>
      <c r="K213" s="420"/>
    </row>
    <row r="214" spans="2:11" ht="15" customHeight="1" x14ac:dyDescent="0.3">
      <c r="B214" s="418"/>
      <c r="C214" s="384"/>
      <c r="D214" s="384"/>
      <c r="E214" s="384"/>
      <c r="F214" s="377">
        <v>3</v>
      </c>
      <c r="G214" s="362"/>
      <c r="H214" s="419" t="s">
        <v>1267</v>
      </c>
      <c r="I214" s="419"/>
      <c r="J214" s="419"/>
      <c r="K214" s="420"/>
    </row>
    <row r="215" spans="2:11" ht="15" customHeight="1" x14ac:dyDescent="0.3">
      <c r="B215" s="418"/>
      <c r="C215" s="384"/>
      <c r="D215" s="384"/>
      <c r="E215" s="384"/>
      <c r="F215" s="377">
        <v>4</v>
      </c>
      <c r="G215" s="362"/>
      <c r="H215" s="419" t="s">
        <v>1268</v>
      </c>
      <c r="I215" s="419"/>
      <c r="J215" s="419"/>
      <c r="K215" s="420"/>
    </row>
    <row r="216" spans="2:11" ht="12.75" customHeight="1" x14ac:dyDescent="0.3">
      <c r="B216" s="423"/>
      <c r="C216" s="424"/>
      <c r="D216" s="424"/>
      <c r="E216" s="424"/>
      <c r="F216" s="424"/>
      <c r="G216" s="424"/>
      <c r="H216" s="424"/>
      <c r="I216" s="424"/>
      <c r="J216" s="424"/>
      <c r="K216" s="425"/>
    </row>
  </sheetData>
  <mergeCells count="77">
    <mergeCell ref="H210:J210"/>
    <mergeCell ref="H212:J212"/>
    <mergeCell ref="H213:J213"/>
    <mergeCell ref="H214:J214"/>
    <mergeCell ref="H215:J215"/>
    <mergeCell ref="H203:J203"/>
    <mergeCell ref="H204:J204"/>
    <mergeCell ref="H206:J206"/>
    <mergeCell ref="H207:J207"/>
    <mergeCell ref="H208:J208"/>
    <mergeCell ref="H209:J209"/>
    <mergeCell ref="C163:J163"/>
    <mergeCell ref="C197:J197"/>
    <mergeCell ref="H198:J198"/>
    <mergeCell ref="H200:J200"/>
    <mergeCell ref="H201:J201"/>
    <mergeCell ref="H202:J202"/>
    <mergeCell ref="D67:J67"/>
    <mergeCell ref="D68:J68"/>
    <mergeCell ref="C73:J73"/>
    <mergeCell ref="C100:J100"/>
    <mergeCell ref="C120:J120"/>
    <mergeCell ref="C145:J145"/>
    <mergeCell ref="D60:J60"/>
    <mergeCell ref="D61:J61"/>
    <mergeCell ref="D63:J63"/>
    <mergeCell ref="D64:J64"/>
    <mergeCell ref="D65:J65"/>
    <mergeCell ref="D66:J66"/>
    <mergeCell ref="C53:J53"/>
    <mergeCell ref="C55:J55"/>
    <mergeCell ref="D56:J56"/>
    <mergeCell ref="D57:J57"/>
    <mergeCell ref="D58:J58"/>
    <mergeCell ref="D59:J59"/>
    <mergeCell ref="E46:J46"/>
    <mergeCell ref="E47:J47"/>
    <mergeCell ref="E48:J48"/>
    <mergeCell ref="D49:J49"/>
    <mergeCell ref="C50:J50"/>
    <mergeCell ref="C52:J52"/>
    <mergeCell ref="G39:J39"/>
    <mergeCell ref="G40:J40"/>
    <mergeCell ref="G41:J41"/>
    <mergeCell ref="G42:J42"/>
    <mergeCell ref="G43:J43"/>
    <mergeCell ref="D45:J45"/>
    <mergeCell ref="D33:J33"/>
    <mergeCell ref="G34:J34"/>
    <mergeCell ref="G35:J35"/>
    <mergeCell ref="G36:J36"/>
    <mergeCell ref="G37:J37"/>
    <mergeCell ref="G38:J38"/>
    <mergeCell ref="D25:J25"/>
    <mergeCell ref="D26:J26"/>
    <mergeCell ref="D28:J28"/>
    <mergeCell ref="D29:J29"/>
    <mergeCell ref="D31:J31"/>
    <mergeCell ref="D32:J32"/>
    <mergeCell ref="F18:J18"/>
    <mergeCell ref="F19:J19"/>
    <mergeCell ref="F20:J20"/>
    <mergeCell ref="F21:J21"/>
    <mergeCell ref="C23:J23"/>
    <mergeCell ref="C24:J24"/>
    <mergeCell ref="D11:J11"/>
    <mergeCell ref="D13:J13"/>
    <mergeCell ref="D14:J14"/>
    <mergeCell ref="D15:J15"/>
    <mergeCell ref="F16:J16"/>
    <mergeCell ref="F17:J17"/>
    <mergeCell ref="C3:J3"/>
    <mergeCell ref="C4:J4"/>
    <mergeCell ref="C6:J6"/>
    <mergeCell ref="C7:J7"/>
    <mergeCell ref="C9:J9"/>
    <mergeCell ref="D10:J10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1a - Stavební část</vt:lpstr>
      <vt:lpstr>1b - Stavební část</vt:lpstr>
      <vt:lpstr>2b - Zařízení silnoproudé...</vt:lpstr>
      <vt:lpstr>3b - Vedlejší rozpočtové ...</vt:lpstr>
      <vt:lpstr>2a - Stavební část</vt:lpstr>
      <vt:lpstr>2b - Stavební část</vt:lpstr>
      <vt:lpstr>2c - Vedlejší rozpočtové ...</vt:lpstr>
      <vt:lpstr>Pokyny pro vyplnění</vt:lpstr>
      <vt:lpstr>'1a - Stavební část'!Názvy_tisku</vt:lpstr>
      <vt:lpstr>'1b - Stavební část'!Názvy_tisku</vt:lpstr>
      <vt:lpstr>'2a - Stavební část'!Názvy_tisku</vt:lpstr>
      <vt:lpstr>'2b - Stavební část'!Názvy_tisku</vt:lpstr>
      <vt:lpstr>'2b - Zařízení silnoproudé...'!Názvy_tisku</vt:lpstr>
      <vt:lpstr>'2c - Vedlejší rozpočtové ...'!Názvy_tisku</vt:lpstr>
      <vt:lpstr>'3b - Vedlejší rozpočtové ...'!Názvy_tisku</vt:lpstr>
      <vt:lpstr>'Rekapitulace stavby'!Názvy_tisku</vt:lpstr>
      <vt:lpstr>'1a - Stavební část'!Oblast_tisku</vt:lpstr>
      <vt:lpstr>'1b - Stavební část'!Oblast_tisku</vt:lpstr>
      <vt:lpstr>'2a - Stavební část'!Oblast_tisku</vt:lpstr>
      <vt:lpstr>'2b - Stavební část'!Oblast_tisku</vt:lpstr>
      <vt:lpstr>'2b - Zařízení silnoproudé...'!Oblast_tisku</vt:lpstr>
      <vt:lpstr>'2c - Vedlejší rozpočtové ...'!Oblast_tisku</vt:lpstr>
      <vt:lpstr>'3b - Vedlejší rozpočtové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Janošová</dc:creator>
  <cp:lastModifiedBy>Renata Janošová</cp:lastModifiedBy>
  <dcterms:created xsi:type="dcterms:W3CDTF">2016-11-22T17:07:44Z</dcterms:created>
  <dcterms:modified xsi:type="dcterms:W3CDTF">2016-11-22T17:08:08Z</dcterms:modified>
</cp:coreProperties>
</file>